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0" yWindow="0" windowWidth="16536" windowHeight="7752"/>
  </bookViews>
  <sheets>
    <sheet name="Tax Calculation_Old Regime" sheetId="5" r:id="rId1"/>
    <sheet name="Tax Calculation_New Regime" sheetId="6" r:id="rId2"/>
    <sheet name="Beneficial Scheme" sheetId="7" r:id="rId3"/>
  </sheets>
  <definedNames>
    <definedName name="_xlnm.Print_Area" localSheetId="1">'Tax Calculation_New Regime'!$A$1:$D$44</definedName>
    <definedName name="_xlnm.Print_Area" localSheetId="0">'Tax Calculation_Old Regime'!$A$1:$I$98</definedName>
  </definedNames>
  <calcPr calcId="144525"/>
</workbook>
</file>

<file path=xl/calcChain.xml><?xml version="1.0" encoding="utf-8"?>
<calcChain xmlns="http://schemas.openxmlformats.org/spreadsheetml/2006/main">
  <c r="N12" i="5" l="1"/>
  <c r="N14" i="5" l="1"/>
  <c r="C25" i="6" l="1"/>
  <c r="D41" i="6" l="1"/>
  <c r="D40" i="6"/>
  <c r="G64" i="5" l="1"/>
  <c r="G63" i="5"/>
  <c r="C22" i="6"/>
  <c r="G55" i="5"/>
  <c r="C27" i="6"/>
  <c r="D27" i="6" s="1"/>
  <c r="C26" i="6"/>
  <c r="C14" i="6" l="1"/>
  <c r="C15" i="6"/>
  <c r="C16" i="6"/>
  <c r="C13" i="6"/>
  <c r="G36" i="5"/>
  <c r="D16" i="6" l="1"/>
  <c r="E69" i="5"/>
  <c r="G69" i="5" s="1"/>
  <c r="G67" i="5" l="1"/>
  <c r="D6" i="6" l="1"/>
  <c r="N17" i="5" l="1"/>
  <c r="N19" i="5"/>
  <c r="N18" i="5" l="1"/>
  <c r="N20" i="5" s="1"/>
  <c r="I78" i="5"/>
  <c r="G31" i="5" l="1"/>
  <c r="G66" i="5" l="1"/>
  <c r="G61" i="5"/>
  <c r="G53" i="5"/>
  <c r="C9" i="6"/>
  <c r="G54" i="5" l="1"/>
  <c r="D10" i="6" l="1"/>
  <c r="D19" i="6" s="1"/>
  <c r="D29" i="6" s="1"/>
  <c r="G65" i="5"/>
  <c r="G62" i="5"/>
  <c r="G15" i="5"/>
  <c r="G68" i="5" l="1"/>
  <c r="I71" i="5" s="1"/>
  <c r="D39" i="6"/>
  <c r="D31" i="6" l="1"/>
  <c r="D32" i="6"/>
  <c r="G20" i="5"/>
  <c r="G21" i="5" s="1"/>
  <c r="D33" i="6" l="1"/>
  <c r="D35" i="6" s="1"/>
  <c r="D37" i="6" s="1"/>
  <c r="D42" i="6" s="1"/>
  <c r="E23" i="5"/>
  <c r="G25" i="5" s="1"/>
  <c r="I26" i="5" s="1"/>
  <c r="I38" i="5" s="1"/>
  <c r="I73" i="5" l="1"/>
  <c r="I75" i="5" s="1"/>
  <c r="C4" i="7" l="1"/>
  <c r="B4" i="7" s="1"/>
  <c r="B42" i="6"/>
  <c r="I76" i="5"/>
  <c r="I77" i="5" s="1"/>
  <c r="I79" i="5" s="1"/>
  <c r="I81" i="5" s="1"/>
  <c r="I87" i="5" s="1"/>
  <c r="A87" i="5" s="1"/>
  <c r="C3" i="7" l="1"/>
  <c r="B3" i="7" s="1"/>
</calcChain>
</file>

<file path=xl/comments1.xml><?xml version="1.0" encoding="utf-8"?>
<comments xmlns="http://schemas.openxmlformats.org/spreadsheetml/2006/main">
  <authors>
    <author>Author</author>
  </authors>
  <commentList>
    <comment ref="N10" authorId="0">
      <text>
        <r>
          <rPr>
            <b/>
            <sz val="9"/>
            <color indexed="81"/>
            <rFont val="Tahoma"/>
            <charset val="1"/>
          </rPr>
          <t xml:space="preserve">Author:
Please insert your Basic Salary + DA </t>
        </r>
      </text>
    </comment>
    <comment ref="E12" authorId="0">
      <text>
        <r>
          <rPr>
            <sz val="9"/>
            <color indexed="81"/>
            <rFont val="Tahoma"/>
            <family val="2"/>
          </rPr>
          <t>Enter Gross Salary</t>
        </r>
      </text>
    </comment>
    <comment ref="N13" authorId="0">
      <text>
        <r>
          <rPr>
            <sz val="9"/>
            <color indexed="81"/>
            <rFont val="Tahoma"/>
            <family val="2"/>
          </rPr>
          <t>Please enter rent paid here for 12 months</t>
        </r>
      </text>
    </comment>
    <comment ref="E24" authorId="0">
      <text>
        <r>
          <rPr>
            <sz val="9"/>
            <color indexed="81"/>
            <rFont val="Tahoma"/>
            <family val="2"/>
          </rPr>
          <t>Enter professional Tax here</t>
        </r>
      </text>
    </comment>
    <comment ref="J25" authorId="0">
      <text>
        <r>
          <rPr>
            <sz val="9"/>
            <color indexed="81"/>
            <rFont val="Tahoma"/>
            <family val="2"/>
          </rPr>
          <t>Enter the no of Child here</t>
        </r>
      </text>
    </comment>
    <comment ref="G29" authorId="0">
      <text>
        <r>
          <rPr>
            <sz val="9"/>
            <color indexed="81"/>
            <rFont val="Tahoma"/>
            <family val="2"/>
          </rPr>
          <t>Enter the Other Income amount here</t>
        </r>
      </text>
    </comment>
    <comment ref="E31" authorId="0">
      <text>
        <r>
          <rPr>
            <sz val="9"/>
            <color indexed="81"/>
            <rFont val="Tahoma"/>
            <family val="2"/>
          </rPr>
          <t>Enter the Interest 
amount paid for 
house loan</t>
        </r>
      </text>
    </comment>
    <comment ref="K6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Please Insert Disability Percentage</t>
        </r>
      </text>
    </comment>
    <comment ref="K6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Please Insert Disability Percentage</t>
        </r>
      </text>
    </comment>
    <comment ref="K66" authorId="0">
      <text>
        <r>
          <rPr>
            <sz val="9"/>
            <color indexed="81"/>
            <rFont val="Tahoma"/>
            <family val="2"/>
          </rPr>
          <t>Enter the Age of Assessee</t>
        </r>
      </text>
    </comment>
    <comment ref="K68" authorId="0">
      <text>
        <r>
          <rPr>
            <sz val="9"/>
            <color indexed="81"/>
            <rFont val="Tahoma"/>
            <family val="2"/>
          </rPr>
          <t>Enter the age of parent</t>
        </r>
      </text>
    </comment>
    <comment ref="I8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Please mention total TDS reflected for FY 2023-24 (As per Form 26AS)</t>
        </r>
      </text>
    </comment>
    <comment ref="I8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Please mention Advance Tax paid throughout the FY 2023-24</t>
        </r>
      </text>
    </comment>
    <comment ref="I85" authorId="0">
      <text>
        <r>
          <rPr>
            <b/>
            <sz val="9"/>
            <color indexed="81"/>
            <rFont val="Tahoma"/>
            <family val="2"/>
          </rPr>
          <t>Author:
Please mention Self Assessment tax paid (if any)</t>
        </r>
      </text>
    </comment>
  </commentList>
</comments>
</file>

<file path=xl/sharedStrings.xml><?xml version="1.0" encoding="utf-8"?>
<sst xmlns="http://schemas.openxmlformats.org/spreadsheetml/2006/main" count="229" uniqueCount="146">
  <si>
    <t xml:space="preserve">Period </t>
  </si>
  <si>
    <t>From</t>
  </si>
  <si>
    <t>To</t>
  </si>
  <si>
    <t>1. Gross Salary</t>
  </si>
  <si>
    <t>Rs.</t>
  </si>
  <si>
    <t xml:space="preserve">   (d) Total</t>
  </si>
  <si>
    <t xml:space="preserve">2. Less: Allowance to the exent exempt </t>
  </si>
  <si>
    <t xml:space="preserve">             Under Section 10</t>
  </si>
  <si>
    <t>3. Balance (1-2)</t>
  </si>
  <si>
    <t>4. Deduction :</t>
  </si>
  <si>
    <t xml:space="preserve">    (a) Standard Deduction    </t>
  </si>
  <si>
    <t xml:space="preserve">    (b) Professional Tax</t>
  </si>
  <si>
    <t>5. Aggregate of 4 [ a to b]</t>
  </si>
  <si>
    <t>6. Income Chargeable Under</t>
  </si>
  <si>
    <t xml:space="preserve">    THE HEAD SALARIES [3 - 5]</t>
  </si>
  <si>
    <t xml:space="preserve">   (B) Less :- Loss from house property</t>
  </si>
  <si>
    <t>GROSS</t>
  </si>
  <si>
    <t>DEDUCTIBLE</t>
  </si>
  <si>
    <t>AMOUNT</t>
  </si>
  <si>
    <t xml:space="preserve">    (A) Sections 80C, 80CCC and 80CCD</t>
  </si>
  <si>
    <t>(i) PF &amp; VPF Contribution (80C)</t>
  </si>
  <si>
    <t>(ii) Life Insurance Premiums (80C)</t>
  </si>
  <si>
    <t>(iii) Public Provident Fund (PPF)  (80C) Max Rs. 1 Lac</t>
  </si>
  <si>
    <t>(iv) N.S.C (Investment + accrued Int first five year) (80C)</t>
  </si>
  <si>
    <t>(v) Home Loan (Principle Repayment) (80C)</t>
  </si>
  <si>
    <t>(viii) F.D. (5 Years &amp; Above) (80C)</t>
  </si>
  <si>
    <t>(ix) Tax Saving  Infrastructure Bonds  (80C)</t>
  </si>
  <si>
    <t>(x) Other Investment (80C)</t>
  </si>
  <si>
    <t>(xi) Pension Plans (80CCC &amp; 80CCD)</t>
  </si>
  <si>
    <t xml:space="preserve">     (B) Other Sections </t>
  </si>
  <si>
    <t>Section</t>
  </si>
  <si>
    <t>80D</t>
  </si>
  <si>
    <t xml:space="preserve">80DD </t>
  </si>
  <si>
    <t>80U</t>
  </si>
  <si>
    <t>(v) Interest on Education loan for self or dependent</t>
  </si>
  <si>
    <t>80E</t>
  </si>
  <si>
    <t xml:space="preserve"> </t>
  </si>
  <si>
    <t xml:space="preserve">      Aggregate of deductiable amount</t>
  </si>
  <si>
    <t xml:space="preserve">       [15-16]</t>
  </si>
  <si>
    <t>Amount</t>
  </si>
  <si>
    <t>(i) Medical Insurance Premium for Parents</t>
  </si>
  <si>
    <t>(i) Medical Insurance Premium for self and spouce</t>
  </si>
  <si>
    <t>HRA Calculation</t>
  </si>
  <si>
    <t>(a)</t>
  </si>
  <si>
    <t>(b)</t>
  </si>
  <si>
    <t>Actual HRA received</t>
  </si>
  <si>
    <t>Rent Paid - 10% of Salary (Basic + DA)</t>
  </si>
  <si>
    <t>40% of salary (50% in case of Matro City)</t>
  </si>
  <si>
    <t>Rent Paid (p.a.)</t>
  </si>
  <si>
    <t>Basic Salary + Dearness Allowances (p.a.)</t>
  </si>
  <si>
    <t>Actual HRA Received</t>
  </si>
  <si>
    <t>Delhi</t>
  </si>
  <si>
    <t>Mumbai</t>
  </si>
  <si>
    <t>Kolkata</t>
  </si>
  <si>
    <t>Chennai</t>
  </si>
  <si>
    <t>No of Child</t>
  </si>
  <si>
    <t>80G</t>
  </si>
  <si>
    <t>Self Age</t>
  </si>
  <si>
    <t>Parent'age</t>
  </si>
  <si>
    <t>(c)</t>
  </si>
  <si>
    <t>Particulars</t>
  </si>
  <si>
    <t>Income From Salaries</t>
  </si>
  <si>
    <t>Salary</t>
  </si>
  <si>
    <t>Less:</t>
  </si>
  <si>
    <t>Standard Deduction</t>
  </si>
  <si>
    <t>Income From Other Sources</t>
  </si>
  <si>
    <t>Gross Total Income</t>
  </si>
  <si>
    <t>Less: Deduction</t>
  </si>
  <si>
    <t>Total Income</t>
  </si>
  <si>
    <t>Tax on Income</t>
  </si>
  <si>
    <t>Tax Payable</t>
  </si>
  <si>
    <t>(xii) Employee Contribution to NPS (80CCD(1B))</t>
  </si>
  <si>
    <t>Prepared and Developed by:-</t>
  </si>
  <si>
    <t>(vi) Tution Fees For 2 Children  (80C)</t>
  </si>
  <si>
    <t>2024-25</t>
  </si>
  <si>
    <t>Rebate  u/s - 87A</t>
  </si>
  <si>
    <t>Total Tax After Rebate</t>
  </si>
  <si>
    <t>Education cess</t>
  </si>
  <si>
    <t>Less :-Tax Deducted at Source</t>
  </si>
  <si>
    <t xml:space="preserve">Assessment Year </t>
  </si>
  <si>
    <t>Date of Birth:</t>
  </si>
  <si>
    <t xml:space="preserve">   (b) House Rent Allowance (p.a.)</t>
  </si>
  <si>
    <t>Please Fill details for HRA u/s 10(13A) Calculation</t>
  </si>
  <si>
    <t>Total exempt HRA u/s 10(13A)</t>
  </si>
  <si>
    <t xml:space="preserve">        Under Chapter VI-A</t>
  </si>
  <si>
    <t xml:space="preserve">533, 5th Floor, Iscon Emporio, </t>
  </si>
  <si>
    <t xml:space="preserve">Next to Star Bazaar, Satellite, </t>
  </si>
  <si>
    <t>Ahmedabad-380015, Gujarat</t>
  </si>
  <si>
    <t>For any query/suggestion please feel free to contact: CA Jigar M Shah +91-98982 67537, jigarshahca@gmail.com</t>
  </si>
  <si>
    <t>Address:</t>
  </si>
  <si>
    <r>
      <rPr>
        <b/>
        <i/>
        <u/>
        <sz val="9"/>
        <color rgb="FF38761D"/>
        <rFont val="Calibri"/>
        <family val="2"/>
        <scheme val="minor"/>
      </rPr>
      <t>Website:</t>
    </r>
    <r>
      <rPr>
        <b/>
        <i/>
        <u/>
        <sz val="9"/>
        <color rgb="FF005392"/>
        <rFont val="Calibri"/>
        <family val="2"/>
        <scheme val="minor"/>
      </rPr>
      <t> </t>
    </r>
    <r>
      <rPr>
        <b/>
        <i/>
        <sz val="9"/>
        <color rgb="FF005392"/>
        <rFont val="Calibri"/>
        <family val="2"/>
        <scheme val="minor"/>
      </rPr>
      <t>www.jigarshahca.in</t>
    </r>
  </si>
  <si>
    <t>DETAILS OF SALARY PAID AND ANY OTHER INCOME AND TAX DEDUCTED (Old Regime)</t>
  </si>
  <si>
    <t>As per Old Regime</t>
  </si>
  <si>
    <t>As per New Regime</t>
  </si>
  <si>
    <t>Taxability</t>
  </si>
  <si>
    <t>Tax Payable/Refundable</t>
  </si>
  <si>
    <t>Scheme</t>
  </si>
  <si>
    <t>DETAILS OF SALARY PAID AND ANY OTHER INCOME AND TAX DEDUCTED (New Regime) Section 115BAC</t>
  </si>
  <si>
    <t>(vii) Interest on loan taken for certain house property</t>
  </si>
  <si>
    <t>80EEA</t>
  </si>
  <si>
    <t>(vii) Equity Linked Savings Scheme (E.L.S.S) (Mutual Fund) (80C)</t>
  </si>
  <si>
    <t>Auto Calculation</t>
  </si>
  <si>
    <t xml:space="preserve">   (c ) Other Allowances</t>
  </si>
  <si>
    <t xml:space="preserve">         (a)  HRA u/s 10 (13A)</t>
  </si>
  <si>
    <t xml:space="preserve">         (C ) Special Allowance</t>
  </si>
  <si>
    <t xml:space="preserve">         (b)  Education Allowance</t>
  </si>
  <si>
    <t>Income Tax Calculator - FY 2023-2024</t>
  </si>
  <si>
    <t>Address :-</t>
  </si>
  <si>
    <t>PAN:</t>
  </si>
  <si>
    <t xml:space="preserve">Name:- </t>
  </si>
  <si>
    <t>10. Deduction Under (Chapter VI-A)</t>
  </si>
  <si>
    <t>11. Total Taxable Income  [8-10]</t>
  </si>
  <si>
    <t>12. Tax on Total Income.</t>
  </si>
  <si>
    <t>13. Rebate  u/s - 87A</t>
  </si>
  <si>
    <t>14. Total Tax After Rebate</t>
  </si>
  <si>
    <t>15. Add : Surcharge</t>
  </si>
  <si>
    <t>16. Add : Education cess</t>
  </si>
  <si>
    <t>17. Tax Payable ( 12+13+14)</t>
  </si>
  <si>
    <t>18. Less :-Tax Deducted at Source</t>
  </si>
  <si>
    <t>9. Gross Total Income (6+7)</t>
  </si>
  <si>
    <t>(i) Saving Bank Interest</t>
  </si>
  <si>
    <t>8. Income from Other Sources (6+7)</t>
  </si>
  <si>
    <t>80TTA</t>
  </si>
  <si>
    <t>(xiii) Interest On Deposits In Savings Account</t>
  </si>
  <si>
    <t xml:space="preserve">(ii) Fixed Deposit Interest </t>
  </si>
  <si>
    <t>(iii) Dividend Income</t>
  </si>
  <si>
    <t>(iv) Any other Income</t>
  </si>
  <si>
    <r>
      <t xml:space="preserve">                     </t>
    </r>
    <r>
      <rPr>
        <sz val="11"/>
        <color theme="1"/>
        <rFont val="Calibri"/>
        <family val="2"/>
        <scheme val="minor"/>
      </rPr>
      <t>(Interest for housing loan) U/s 24</t>
    </r>
  </si>
  <si>
    <t>Disability Percentage</t>
  </si>
  <si>
    <t>(iii) Medical Handicapped (80% or &gt;80%)</t>
  </si>
  <si>
    <t>(iv) Disability less than 80 % but more than 40%</t>
  </si>
  <si>
    <t xml:space="preserve">(vi) Donation </t>
  </si>
  <si>
    <t>19. Less: Advance Tax paid for FY 23-24</t>
  </si>
  <si>
    <t>20. Less: Self Assessment Tax paid for FY 23-24</t>
  </si>
  <si>
    <t>Less :-Advance Tax paid for FY 23-24</t>
  </si>
  <si>
    <t>Less :-Self Assessment Tax paid for FY 23-24</t>
  </si>
  <si>
    <r>
      <t xml:space="preserve">7. (A) Add :- </t>
    </r>
    <r>
      <rPr>
        <sz val="9"/>
        <color theme="1"/>
        <rFont val="Calibri"/>
        <family val="2"/>
        <scheme val="minor"/>
      </rPr>
      <t>Any other Income reported by the employee</t>
    </r>
  </si>
  <si>
    <t>Total Ded. U/s 80CCC &amp; 80CCD</t>
  </si>
  <si>
    <t>Total Ded. U/s 80TTB</t>
  </si>
  <si>
    <t>Total Ded. U/s 80D</t>
  </si>
  <si>
    <t>Total Ded. U/s 80C</t>
  </si>
  <si>
    <t>Total Ded. U/s 80CCD(1B)</t>
  </si>
  <si>
    <t>Total Ded. U/s 80CCD(2)</t>
  </si>
  <si>
    <t>(xiii) Employer Contribution to NPS (80CCD(2))</t>
  </si>
  <si>
    <t xml:space="preserve">   (a) Salary </t>
  </si>
  <si>
    <t>ENTER BASIC SALARY+ DA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</si>
</sst>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-* #,##0_-;\-* #,##0_-;_-* &quot;-&quot;??_-;_-@_-"/>
    <numFmt numFmtId="166" formatCode="#,##0;[Red]#,##0"/>
    <numFmt numFmtId="167" formatCode="_(* #,##0_);_(* \(#,##0\);_(* &quot;-&quot;??_);_(@_)"/>
    <numFmt numFmtId="168" formatCode="_(* #,##0.0_);_(* \(#,##0.0\);_(* &quot;-&quot;??_);_(@_)"/>
  </numFmts>
  <fonts count="4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Lucida Sans Unicode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2"/>
      <color rgb="FF002060"/>
      <name val="Arial"/>
      <family val="2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0"/>
      <color rgb="FF456A1C"/>
      <name val="Calibri"/>
      <family val="2"/>
      <scheme val="minor"/>
    </font>
    <font>
      <b/>
      <i/>
      <sz val="12"/>
      <color rgb="FF005392"/>
      <name val="Calibri"/>
      <family val="2"/>
      <scheme val="minor"/>
    </font>
    <font>
      <b/>
      <i/>
      <sz val="10"/>
      <color rgb="FF005392"/>
      <name val="Calibri"/>
      <family val="2"/>
      <scheme val="minor"/>
    </font>
    <font>
      <b/>
      <i/>
      <sz val="9"/>
      <color rgb="FF005392"/>
      <name val="Calibri"/>
      <family val="2"/>
      <scheme val="minor"/>
    </font>
    <font>
      <b/>
      <u/>
      <sz val="12"/>
      <color rgb="FF38761D"/>
      <name val="Times New Roman"/>
      <family val="1"/>
    </font>
    <font>
      <b/>
      <i/>
      <sz val="9"/>
      <color rgb="FF38761D"/>
      <name val="Calibri"/>
      <family val="2"/>
      <scheme val="minor"/>
    </font>
    <font>
      <b/>
      <i/>
      <u/>
      <sz val="10"/>
      <color rgb="FF456A1C"/>
      <name val="Calibri"/>
      <family val="2"/>
      <scheme val="minor"/>
    </font>
    <font>
      <b/>
      <i/>
      <u/>
      <sz val="9"/>
      <color rgb="FF38761D"/>
      <name val="Calibri"/>
      <family val="2"/>
      <scheme val="minor"/>
    </font>
    <font>
      <b/>
      <i/>
      <u/>
      <sz val="9"/>
      <color rgb="FF005392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rgb="FF002060"/>
      <name val="Arial"/>
      <family val="2"/>
    </font>
    <font>
      <b/>
      <u/>
      <sz val="8"/>
      <name val="Arial"/>
      <family val="2"/>
    </font>
    <font>
      <b/>
      <sz val="11"/>
      <color rgb="FF002060"/>
      <name val="Arial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8"/>
      <color rgb="FFFF0000"/>
      <name val="Arial"/>
      <family val="2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4" fontId="9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8" xfId="0" applyFont="1" applyBorder="1" applyProtection="1">
      <protection locked="0"/>
    </xf>
    <xf numFmtId="2" fontId="0" fillId="0" borderId="0" xfId="0" applyNumberFormat="1" applyProtection="1">
      <protection locked="0"/>
    </xf>
    <xf numFmtId="0" fontId="0" fillId="0" borderId="8" xfId="0" applyBorder="1" applyProtection="1">
      <protection locked="0"/>
    </xf>
    <xf numFmtId="2" fontId="2" fillId="0" borderId="5" xfId="0" applyNumberFormat="1" applyFont="1" applyBorder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24" xfId="0" applyFont="1" applyBorder="1" applyProtection="1"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5" xfId="0" applyFont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23" xfId="0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/>
    <xf numFmtId="0" fontId="0" fillId="0" borderId="5" xfId="0" applyBorder="1" applyProtection="1"/>
    <xf numFmtId="165" fontId="0" fillId="0" borderId="0" xfId="1" applyNumberFormat="1" applyFont="1" applyProtection="1">
      <protection locked="0"/>
    </xf>
    <xf numFmtId="0" fontId="10" fillId="0" borderId="0" xfId="2" applyProtection="1">
      <protection locked="0"/>
    </xf>
    <xf numFmtId="0" fontId="7" fillId="0" borderId="28" xfId="0" applyFont="1" applyBorder="1" applyAlignment="1" applyProtection="1">
      <alignment horizontal="center"/>
      <protection locked="0"/>
    </xf>
    <xf numFmtId="165" fontId="7" fillId="0" borderId="29" xfId="1" applyNumberFormat="1" applyFont="1" applyBorder="1" applyAlignment="1" applyProtection="1">
      <alignment horizontal="center"/>
      <protection locked="0"/>
    </xf>
    <xf numFmtId="165" fontId="7" fillId="0" borderId="30" xfId="1" applyNumberFormat="1" applyFont="1" applyBorder="1" applyAlignment="1" applyProtection="1">
      <alignment horizontal="center"/>
      <protection locked="0"/>
    </xf>
    <xf numFmtId="0" fontId="7" fillId="0" borderId="4" xfId="0" applyFont="1" applyBorder="1" applyProtection="1">
      <protection locked="0"/>
    </xf>
    <xf numFmtId="165" fontId="0" fillId="0" borderId="0" xfId="1" applyNumberFormat="1" applyFont="1" applyBorder="1" applyProtection="1">
      <protection locked="0"/>
    </xf>
    <xf numFmtId="165" fontId="0" fillId="0" borderId="5" xfId="1" applyNumberFormat="1" applyFont="1" applyBorder="1" applyProtection="1">
      <protection locked="0"/>
    </xf>
    <xf numFmtId="165" fontId="7" fillId="0" borderId="5" xfId="1" applyNumberFormat="1" applyFont="1" applyBorder="1" applyProtection="1">
      <protection locked="0"/>
    </xf>
    <xf numFmtId="166" fontId="0" fillId="0" borderId="0" xfId="1" applyNumberFormat="1" applyFont="1" applyBorder="1" applyProtection="1">
      <protection locked="0"/>
    </xf>
    <xf numFmtId="0" fontId="7" fillId="0" borderId="28" xfId="0" applyFont="1" applyBorder="1" applyProtection="1">
      <protection locked="0"/>
    </xf>
    <xf numFmtId="165" fontId="7" fillId="0" borderId="29" xfId="1" applyNumberFormat="1" applyFont="1" applyBorder="1" applyProtection="1">
      <protection locked="0"/>
    </xf>
    <xf numFmtId="165" fontId="0" fillId="0" borderId="22" xfId="1" applyNumberFormat="1" applyFont="1" applyBorder="1" applyProtection="1">
      <protection locked="0"/>
    </xf>
    <xf numFmtId="165" fontId="0" fillId="0" borderId="26" xfId="1" applyNumberFormat="1" applyFont="1" applyBorder="1" applyProtection="1">
      <protection locked="0"/>
    </xf>
    <xf numFmtId="165" fontId="0" fillId="0" borderId="20" xfId="1" applyNumberFormat="1" applyFont="1" applyBorder="1" applyProtection="1"/>
    <xf numFmtId="165" fontId="0" fillId="0" borderId="5" xfId="1" applyNumberFormat="1" applyFont="1" applyBorder="1" applyProtection="1"/>
    <xf numFmtId="165" fontId="7" fillId="0" borderId="30" xfId="1" applyNumberFormat="1" applyFont="1" applyBorder="1" applyProtection="1"/>
    <xf numFmtId="165" fontId="0" fillId="0" borderId="5" xfId="1" applyNumberFormat="1" applyFont="1" applyBorder="1" applyAlignment="1" applyProtection="1">
      <alignment horizontal="right"/>
    </xf>
    <xf numFmtId="0" fontId="11" fillId="2" borderId="31" xfId="0" applyFont="1" applyFill="1" applyBorder="1" applyAlignment="1">
      <alignment horizontal="left" wrapText="1"/>
    </xf>
    <xf numFmtId="0" fontId="12" fillId="0" borderId="0" xfId="0" applyFont="1" applyBorder="1" applyProtection="1">
      <protection locked="0"/>
    </xf>
    <xf numFmtId="0" fontId="0" fillId="0" borderId="0" xfId="0" applyBorder="1" applyProtection="1"/>
    <xf numFmtId="0" fontId="0" fillId="0" borderId="8" xfId="0" applyBorder="1" applyAlignment="1" applyProtection="1">
      <alignment horizontal="center"/>
    </xf>
    <xf numFmtId="0" fontId="0" fillId="0" borderId="8" xfId="0" applyBorder="1" applyProtection="1"/>
    <xf numFmtId="0" fontId="0" fillId="0" borderId="4" xfId="0" applyBorder="1" applyProtection="1"/>
    <xf numFmtId="0" fontId="2" fillId="0" borderId="4" xfId="0" applyFont="1" applyBorder="1" applyProtection="1"/>
    <xf numFmtId="0" fontId="0" fillId="0" borderId="21" xfId="0" applyBorder="1" applyProtection="1"/>
    <xf numFmtId="0" fontId="1" fillId="0" borderId="22" xfId="0" applyFont="1" applyBorder="1" applyProtection="1"/>
    <xf numFmtId="0" fontId="0" fillId="0" borderId="23" xfId="0" applyBorder="1" applyProtection="1"/>
    <xf numFmtId="0" fontId="2" fillId="0" borderId="1" xfId="0" applyFont="1" applyBorder="1" applyProtection="1"/>
    <xf numFmtId="0" fontId="1" fillId="0" borderId="2" xfId="0" applyFont="1" applyBorder="1" applyProtection="1"/>
    <xf numFmtId="0" fontId="0" fillId="0" borderId="6" xfId="0" applyBorder="1" applyProtection="1"/>
    <xf numFmtId="0" fontId="1" fillId="0" borderId="7" xfId="0" applyFont="1" applyBorder="1" applyProtection="1"/>
    <xf numFmtId="0" fontId="1" fillId="0" borderId="9" xfId="0" applyFont="1" applyBorder="1" applyProtection="1"/>
    <xf numFmtId="0" fontId="8" fillId="0" borderId="0" xfId="0" applyFont="1" applyProtection="1"/>
    <xf numFmtId="0" fontId="0" fillId="0" borderId="22" xfId="0" applyBorder="1" applyProtection="1">
      <protection locked="0"/>
    </xf>
    <xf numFmtId="0" fontId="7" fillId="0" borderId="0" xfId="0" applyFont="1" applyProtection="1"/>
    <xf numFmtId="165" fontId="7" fillId="0" borderId="32" xfId="1" applyNumberFormat="1" applyFont="1" applyBorder="1" applyProtection="1"/>
    <xf numFmtId="1" fontId="0" fillId="0" borderId="0" xfId="0" applyNumberFormat="1" applyProtection="1">
      <protection locked="0"/>
    </xf>
    <xf numFmtId="165" fontId="7" fillId="0" borderId="5" xfId="1" applyNumberFormat="1" applyFont="1" applyBorder="1" applyAlignment="1" applyProtection="1">
      <alignment horizontal="right"/>
    </xf>
    <xf numFmtId="165" fontId="10" fillId="0" borderId="0" xfId="2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right"/>
    </xf>
    <xf numFmtId="0" fontId="0" fillId="0" borderId="4" xfId="0" quotePrefix="1" applyBorder="1" applyAlignment="1" applyProtection="1">
      <alignment horizontal="right"/>
    </xf>
    <xf numFmtId="0" fontId="0" fillId="0" borderId="21" xfId="0" applyBorder="1" applyAlignment="1" applyProtection="1">
      <alignment horizontal="right"/>
      <protection locked="0"/>
    </xf>
    <xf numFmtId="0" fontId="0" fillId="0" borderId="22" xfId="0" applyBorder="1" applyProtection="1"/>
    <xf numFmtId="1" fontId="0" fillId="0" borderId="26" xfId="0" applyNumberFormat="1" applyBorder="1" applyProtection="1"/>
    <xf numFmtId="1" fontId="0" fillId="0" borderId="5" xfId="0" applyNumberFormat="1" applyBorder="1" applyProtection="1"/>
    <xf numFmtId="0" fontId="19" fillId="0" borderId="26" xfId="0" applyFont="1" applyBorder="1" applyProtection="1"/>
    <xf numFmtId="0" fontId="7" fillId="0" borderId="22" xfId="0" applyFont="1" applyBorder="1" applyProtection="1">
      <protection locked="0"/>
    </xf>
    <xf numFmtId="0" fontId="21" fillId="0" borderId="0" xfId="0" applyFont="1" applyBorder="1" applyProtection="1"/>
    <xf numFmtId="0" fontId="22" fillId="0" borderId="0" xfId="0" applyFont="1" applyBorder="1" applyProtection="1"/>
    <xf numFmtId="0" fontId="23" fillId="0" borderId="0" xfId="0" applyFont="1" applyBorder="1" applyProtection="1"/>
    <xf numFmtId="0" fontId="27" fillId="0" borderId="0" xfId="0" applyFont="1" applyBorder="1" applyProtection="1"/>
    <xf numFmtId="0" fontId="30" fillId="0" borderId="0" xfId="0" applyFont="1" applyBorder="1" applyProtection="1"/>
    <xf numFmtId="0" fontId="7" fillId="3" borderId="28" xfId="0" applyFont="1" applyFill="1" applyBorder="1" applyProtection="1">
      <protection locked="0"/>
    </xf>
    <xf numFmtId="165" fontId="7" fillId="3" borderId="29" xfId="1" applyNumberFormat="1" applyFont="1" applyFill="1" applyBorder="1" applyProtection="1">
      <protection locked="0"/>
    </xf>
    <xf numFmtId="165" fontId="19" fillId="3" borderId="30" xfId="1" applyNumberFormat="1" applyFont="1" applyFill="1" applyBorder="1" applyProtection="1"/>
    <xf numFmtId="0" fontId="1" fillId="0" borderId="0" xfId="0" applyFont="1" applyBorder="1" applyProtection="1"/>
    <xf numFmtId="2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25" fillId="0" borderId="4" xfId="0" applyFont="1" applyBorder="1"/>
    <xf numFmtId="0" fontId="26" fillId="0" borderId="0" xfId="0" applyFont="1" applyBorder="1"/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12" fillId="0" borderId="4" xfId="0" applyFont="1" applyBorder="1" applyProtection="1">
      <protection locked="0"/>
    </xf>
    <xf numFmtId="0" fontId="12" fillId="0" borderId="21" xfId="0" applyFont="1" applyBorder="1" applyProtection="1">
      <protection locked="0"/>
    </xf>
    <xf numFmtId="0" fontId="12" fillId="0" borderId="22" xfId="0" applyFont="1" applyBorder="1" applyProtection="1">
      <protection locked="0"/>
    </xf>
    <xf numFmtId="167" fontId="0" fillId="0" borderId="5" xfId="1" applyNumberFormat="1" applyFont="1" applyBorder="1" applyProtection="1">
      <protection locked="0"/>
    </xf>
    <xf numFmtId="167" fontId="0" fillId="0" borderId="10" xfId="1" applyNumberFormat="1" applyFont="1" applyBorder="1" applyProtection="1"/>
    <xf numFmtId="167" fontId="2" fillId="0" borderId="17" xfId="1" applyNumberFormat="1" applyFont="1" applyBorder="1" applyProtection="1">
      <protection locked="0"/>
    </xf>
    <xf numFmtId="167" fontId="0" fillId="0" borderId="17" xfId="1" applyNumberFormat="1" applyFont="1" applyBorder="1" applyProtection="1">
      <protection locked="0"/>
    </xf>
    <xf numFmtId="167" fontId="2" fillId="0" borderId="10" xfId="1" applyNumberFormat="1" applyFont="1" applyBorder="1" applyProtection="1"/>
    <xf numFmtId="167" fontId="3" fillId="0" borderId="17" xfId="1" applyNumberFormat="1" applyFont="1" applyBorder="1" applyProtection="1"/>
    <xf numFmtId="167" fontId="7" fillId="0" borderId="17" xfId="1" applyNumberFormat="1" applyFont="1" applyBorder="1" applyProtection="1">
      <protection locked="0"/>
    </xf>
    <xf numFmtId="167" fontId="0" fillId="0" borderId="17" xfId="1" applyNumberFormat="1" applyFont="1" applyBorder="1" applyProtection="1"/>
    <xf numFmtId="167" fontId="0" fillId="0" borderId="15" xfId="1" applyNumberFormat="1" applyFont="1" applyBorder="1" applyProtection="1"/>
    <xf numFmtId="167" fontId="0" fillId="0" borderId="10" xfId="1" applyNumberFormat="1" applyFont="1" applyBorder="1" applyProtection="1">
      <protection locked="0"/>
    </xf>
    <xf numFmtId="167" fontId="0" fillId="0" borderId="19" xfId="1" applyNumberFormat="1" applyFont="1" applyBorder="1" applyProtection="1">
      <protection locked="0"/>
    </xf>
    <xf numFmtId="167" fontId="2" fillId="0" borderId="20" xfId="1" applyNumberFormat="1" applyFont="1" applyBorder="1" applyAlignment="1" applyProtection="1">
      <alignment horizontal="right"/>
    </xf>
    <xf numFmtId="167" fontId="1" fillId="0" borderId="9" xfId="1" applyNumberFormat="1" applyFont="1" applyBorder="1" applyProtection="1">
      <protection locked="0"/>
    </xf>
    <xf numFmtId="167" fontId="0" fillId="0" borderId="19" xfId="1" applyNumberFormat="1" applyFont="1" applyBorder="1" applyProtection="1"/>
    <xf numFmtId="167" fontId="0" fillId="0" borderId="27" xfId="1" applyNumberFormat="1" applyFont="1" applyBorder="1" applyProtection="1"/>
    <xf numFmtId="167" fontId="0" fillId="0" borderId="8" xfId="1" applyNumberFormat="1" applyFont="1" applyBorder="1" applyProtection="1">
      <protection locked="0"/>
    </xf>
    <xf numFmtId="167" fontId="2" fillId="0" borderId="17" xfId="1" applyNumberFormat="1" applyFont="1" applyBorder="1" applyProtection="1"/>
    <xf numFmtId="167" fontId="0" fillId="0" borderId="5" xfId="1" applyNumberFormat="1" applyFont="1" applyBorder="1" applyProtection="1"/>
    <xf numFmtId="167" fontId="0" fillId="0" borderId="15" xfId="1" applyNumberFormat="1" applyFont="1" applyBorder="1" applyAlignment="1" applyProtection="1">
      <alignment horizontal="right"/>
    </xf>
    <xf numFmtId="167" fontId="2" fillId="0" borderId="15" xfId="1" applyNumberFormat="1" applyFont="1" applyBorder="1" applyAlignment="1" applyProtection="1">
      <alignment horizontal="right"/>
    </xf>
    <xf numFmtId="167" fontId="31" fillId="3" borderId="5" xfId="1" applyNumberFormat="1" applyFont="1" applyFill="1" applyBorder="1" applyProtection="1"/>
    <xf numFmtId="167" fontId="31" fillId="3" borderId="26" xfId="1" applyNumberFormat="1" applyFont="1" applyFill="1" applyBorder="1" applyProtection="1"/>
    <xf numFmtId="168" fontId="0" fillId="0" borderId="27" xfId="1" applyNumberFormat="1" applyFont="1" applyBorder="1" applyProtection="1"/>
    <xf numFmtId="168" fontId="0" fillId="0" borderId="17" xfId="1" applyNumberFormat="1" applyFont="1" applyBorder="1" applyProtection="1">
      <protection locked="0"/>
    </xf>
    <xf numFmtId="0" fontId="0" fillId="0" borderId="0" xfId="0" applyFill="1" applyBorder="1" applyProtection="1"/>
    <xf numFmtId="167" fontId="0" fillId="0" borderId="17" xfId="1" applyNumberFormat="1" applyFont="1" applyFill="1" applyBorder="1" applyProtection="1">
      <protection locked="0"/>
    </xf>
    <xf numFmtId="0" fontId="16" fillId="0" borderId="37" xfId="0" applyFont="1" applyBorder="1" applyAlignment="1" applyProtection="1">
      <protection locked="0"/>
    </xf>
    <xf numFmtId="14" fontId="2" fillId="4" borderId="37" xfId="0" applyNumberFormat="1" applyFont="1" applyFill="1" applyBorder="1" applyAlignment="1" applyProtection="1">
      <alignment horizontal="center"/>
      <protection locked="0"/>
    </xf>
    <xf numFmtId="167" fontId="2" fillId="0" borderId="15" xfId="1" applyNumberFormat="1" applyFont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16" fillId="0" borderId="37" xfId="0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167" fontId="0" fillId="0" borderId="0" xfId="0" applyNumberFormat="1" applyBorder="1" applyProtection="1">
      <protection locked="0"/>
    </xf>
    <xf numFmtId="0" fontId="0" fillId="0" borderId="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167" fontId="2" fillId="0" borderId="20" xfId="1" quotePrefix="1" applyNumberFormat="1" applyFont="1" applyBorder="1" applyAlignment="1" applyProtection="1">
      <alignment horizontal="right"/>
    </xf>
    <xf numFmtId="165" fontId="0" fillId="4" borderId="5" xfId="1" applyNumberFormat="1" applyFont="1" applyFill="1" applyBorder="1" applyProtection="1"/>
    <xf numFmtId="0" fontId="37" fillId="0" borderId="0" xfId="0" applyFont="1" applyProtection="1">
      <protection locked="0"/>
    </xf>
    <xf numFmtId="0" fontId="8" fillId="0" borderId="0" xfId="0" applyFont="1" applyProtection="1">
      <protection locked="0"/>
    </xf>
    <xf numFmtId="167" fontId="0" fillId="0" borderId="10" xfId="1" applyNumberFormat="1" applyFont="1" applyFill="1" applyBorder="1" applyProtection="1"/>
    <xf numFmtId="0" fontId="37" fillId="0" borderId="4" xfId="0" applyFont="1" applyBorder="1" applyAlignment="1" applyProtection="1">
      <alignment horizontal="left"/>
    </xf>
    <xf numFmtId="0" fontId="37" fillId="0" borderId="0" xfId="0" applyFont="1" applyBorder="1" applyAlignment="1" applyProtection="1">
      <alignment horizontal="left"/>
    </xf>
    <xf numFmtId="0" fontId="37" fillId="0" borderId="8" xfId="0" applyFont="1" applyBorder="1" applyAlignment="1" applyProtection="1">
      <alignment horizontal="center"/>
    </xf>
    <xf numFmtId="0" fontId="39" fillId="0" borderId="9" xfId="0" applyFont="1" applyBorder="1" applyProtection="1">
      <protection locked="0"/>
    </xf>
    <xf numFmtId="167" fontId="37" fillId="0" borderId="17" xfId="1" applyNumberFormat="1" applyFont="1" applyBorder="1" applyProtection="1">
      <protection locked="0"/>
    </xf>
    <xf numFmtId="167" fontId="39" fillId="0" borderId="9" xfId="1" applyNumberFormat="1" applyFont="1" applyBorder="1" applyProtection="1">
      <protection locked="0"/>
    </xf>
    <xf numFmtId="167" fontId="37" fillId="0" borderId="27" xfId="1" applyNumberFormat="1" applyFont="1" applyBorder="1" applyProtection="1"/>
    <xf numFmtId="0" fontId="15" fillId="0" borderId="33" xfId="0" applyFont="1" applyBorder="1" applyAlignment="1" applyProtection="1">
      <alignment horizontal="center"/>
    </xf>
    <xf numFmtId="0" fontId="15" fillId="0" borderId="34" xfId="0" applyFont="1" applyBorder="1" applyAlignment="1" applyProtection="1">
      <alignment horizontal="center"/>
    </xf>
    <xf numFmtId="0" fontId="15" fillId="0" borderId="35" xfId="0" applyFont="1" applyBorder="1" applyAlignment="1" applyProtection="1">
      <alignment horizontal="center"/>
    </xf>
    <xf numFmtId="0" fontId="0" fillId="0" borderId="21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/>
    </xf>
    <xf numFmtId="0" fontId="13" fillId="0" borderId="4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13" fillId="0" borderId="8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</xf>
    <xf numFmtId="0" fontId="0" fillId="0" borderId="22" xfId="0" applyBorder="1" applyAlignment="1" applyProtection="1">
      <alignment horizontal="left"/>
    </xf>
    <xf numFmtId="0" fontId="0" fillId="0" borderId="23" xfId="0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16" fillId="0" borderId="37" xfId="0" applyFont="1" applyBorder="1" applyAlignment="1" applyProtection="1">
      <alignment horizontal="left"/>
    </xf>
    <xf numFmtId="0" fontId="16" fillId="0" borderId="36" xfId="0" applyFont="1" applyBorder="1" applyAlignment="1" applyProtection="1">
      <alignment horizontal="left"/>
    </xf>
    <xf numFmtId="0" fontId="2" fillId="4" borderId="36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left"/>
      <protection locked="0"/>
    </xf>
    <xf numFmtId="14" fontId="2" fillId="4" borderId="36" xfId="0" applyNumberFormat="1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16" fillId="0" borderId="37" xfId="0" applyFont="1" applyBorder="1" applyAlignment="1" applyProtection="1">
      <alignment horizontal="center"/>
      <protection locked="0"/>
    </xf>
    <xf numFmtId="0" fontId="16" fillId="0" borderId="36" xfId="0" applyFont="1" applyBorder="1" applyAlignment="1" applyProtection="1">
      <alignment horizontal="center"/>
      <protection locked="0"/>
    </xf>
    <xf numFmtId="0" fontId="16" fillId="0" borderId="38" xfId="0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/>
    </xf>
    <xf numFmtId="0" fontId="20" fillId="0" borderId="2" xfId="0" applyFont="1" applyBorder="1" applyAlignment="1" applyProtection="1">
      <alignment horizontal="center"/>
    </xf>
    <xf numFmtId="0" fontId="20" fillId="0" borderId="3" xfId="0" applyFont="1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2" fillId="4" borderId="36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17" fillId="0" borderId="36" xfId="0" applyFont="1" applyBorder="1" applyAlignment="1" applyProtection="1">
      <alignment horizontal="center"/>
    </xf>
    <xf numFmtId="0" fontId="17" fillId="0" borderId="38" xfId="0" applyFont="1" applyBorder="1" applyAlignment="1" applyProtection="1">
      <alignment horizontal="center"/>
    </xf>
    <xf numFmtId="0" fontId="35" fillId="0" borderId="36" xfId="0" applyFont="1" applyBorder="1" applyAlignment="1" applyProtection="1">
      <alignment horizontal="center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16" fillId="0" borderId="36" xfId="0" applyFont="1" applyBorder="1" applyAlignment="1" applyProtection="1">
      <alignment horizontal="center" vertical="center" wrapText="1"/>
    </xf>
    <xf numFmtId="0" fontId="16" fillId="0" borderId="38" xfId="0" applyFont="1" applyBorder="1" applyAlignment="1" applyProtection="1">
      <alignment horizontal="center" vertical="center" wrapText="1"/>
    </xf>
    <xf numFmtId="0" fontId="2" fillId="4" borderId="38" xfId="0" applyFont="1" applyFill="1" applyBorder="1" applyAlignment="1" applyProtection="1">
      <alignment horizontal="center"/>
      <protection locked="0"/>
    </xf>
    <xf numFmtId="0" fontId="18" fillId="0" borderId="21" xfId="0" applyFont="1" applyBorder="1" applyAlignment="1" applyProtection="1">
      <alignment horizontal="center"/>
    </xf>
    <xf numFmtId="0" fontId="18" fillId="0" borderId="22" xfId="0" applyFont="1" applyBorder="1" applyAlignment="1" applyProtection="1">
      <alignment horizontal="center"/>
    </xf>
    <xf numFmtId="0" fontId="18" fillId="0" borderId="26" xfId="0" applyFont="1" applyBorder="1" applyAlignment="1" applyProtection="1">
      <alignment horizontal="center"/>
    </xf>
    <xf numFmtId="0" fontId="15" fillId="0" borderId="4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4" fillId="0" borderId="8" xfId="0" applyFont="1" applyBorder="1" applyAlignment="1" applyProtection="1">
      <alignment horizontal="left"/>
    </xf>
    <xf numFmtId="0" fontId="34" fillId="0" borderId="1" xfId="0" applyFont="1" applyBorder="1" applyAlignment="1" applyProtection="1">
      <alignment horizontal="center" wrapText="1"/>
    </xf>
    <xf numFmtId="0" fontId="34" fillId="0" borderId="2" xfId="0" applyFont="1" applyBorder="1" applyAlignment="1" applyProtection="1">
      <alignment horizontal="center" wrapText="1"/>
    </xf>
    <xf numFmtId="0" fontId="34" fillId="0" borderId="3" xfId="0" applyFont="1" applyBorder="1" applyAlignment="1" applyProtection="1">
      <alignment horizontal="center" wrapText="1"/>
    </xf>
    <xf numFmtId="0" fontId="36" fillId="0" borderId="33" xfId="0" applyFont="1" applyBorder="1" applyAlignment="1" applyProtection="1">
      <alignment horizontal="center"/>
    </xf>
    <xf numFmtId="0" fontId="36" fillId="0" borderId="34" xfId="0" applyFont="1" applyBorder="1" applyAlignment="1" applyProtection="1">
      <alignment horizontal="center"/>
    </xf>
    <xf numFmtId="0" fontId="36" fillId="0" borderId="35" xfId="0" applyFont="1" applyBorder="1" applyAlignment="1" applyProtection="1">
      <alignment horizontal="center"/>
    </xf>
    <xf numFmtId="0" fontId="32" fillId="0" borderId="1" xfId="0" applyFont="1" applyBorder="1" applyAlignment="1" applyProtection="1">
      <alignment horizontal="center"/>
      <protection locked="0"/>
    </xf>
    <xf numFmtId="0" fontId="32" fillId="0" borderId="2" xfId="0" applyFont="1" applyBorder="1" applyAlignment="1" applyProtection="1">
      <alignment horizontal="center"/>
      <protection locked="0"/>
    </xf>
    <xf numFmtId="0" fontId="32" fillId="0" borderId="3" xfId="0" applyFont="1" applyBorder="1" applyAlignment="1" applyProtection="1">
      <alignment horizontal="center"/>
      <protection locked="0"/>
    </xf>
    <xf numFmtId="14" fontId="2" fillId="4" borderId="36" xfId="0" applyNumberFormat="1" applyFont="1" applyFill="1" applyBorder="1" applyAlignment="1" applyProtection="1">
      <alignment horizontal="left"/>
      <protection locked="0"/>
    </xf>
  </cellXfs>
  <cellStyles count="4">
    <cellStyle name="Comma" xfId="1" builtinId="3"/>
    <cellStyle name="Comma 2" xfId="3"/>
    <cellStyle name="Hyperlink" xfId="2" builtinId="8"/>
    <cellStyle name="Normal" xfId="0" builtinId="0"/>
  </cellStyles>
  <dxfs count="0"/>
  <tableStyles count="0" defaultTableStyle="TableStyleMedium2" defaultPivotStyle="PivotStyleMedium9"/>
  <colors>
    <mruColors>
      <color rgb="FF005392"/>
      <color rgb="FF003296"/>
      <color rgb="FF456A1C"/>
      <color rgb="FF69A12B"/>
      <color rgb="FF004E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90</xdr:row>
      <xdr:rowOff>9526</xdr:rowOff>
    </xdr:from>
    <xdr:to>
      <xdr:col>6</xdr:col>
      <xdr:colOff>688082</xdr:colOff>
      <xdr:row>92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0" y="22250401"/>
          <a:ext cx="2088257" cy="400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igarshahca.in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114"/>
  <sheetViews>
    <sheetView tabSelected="1" view="pageBreakPreview" zoomScaleSheetLayoutView="100" workbookViewId="0">
      <pane xSplit="9" ySplit="1" topLeftCell="J97" activePane="bottomRight" state="frozen"/>
      <selection pane="topRight" activeCell="J1" sqref="J1"/>
      <selection pane="bottomLeft" activeCell="A2" sqref="A2"/>
      <selection pane="bottomRight" activeCell="I113" sqref="I113"/>
    </sheetView>
  </sheetViews>
  <sheetFormatPr defaultColWidth="9.109375" defaultRowHeight="14.4" x14ac:dyDescent="0.3"/>
  <cols>
    <col min="1" max="1" width="32.44140625" style="1" customWidth="1"/>
    <col min="2" max="2" width="13.6640625" style="1" customWidth="1"/>
    <col min="3" max="3" width="13.33203125" style="1" customWidth="1"/>
    <col min="4" max="4" width="4.6640625" style="1" customWidth="1"/>
    <col min="5" max="5" width="11.5546875" style="1" customWidth="1"/>
    <col min="6" max="6" width="9.109375" style="1"/>
    <col min="7" max="7" width="11" style="1" customWidth="1"/>
    <col min="8" max="8" width="6.44140625" style="1" customWidth="1"/>
    <col min="9" max="9" width="13.33203125" style="1" bestFit="1" customWidth="1"/>
    <col min="10" max="10" width="20" style="1" bestFit="1" customWidth="1"/>
    <col min="11" max="11" width="6.44140625" style="1" customWidth="1"/>
    <col min="12" max="12" width="6" style="1" customWidth="1"/>
    <col min="13" max="13" width="36.5546875" style="1" customWidth="1"/>
    <col min="14" max="14" width="10.5546875" style="1" bestFit="1" customWidth="1"/>
    <col min="15" max="16" width="9.109375" style="30"/>
    <col min="17" max="17" width="11.6640625" style="30" bestFit="1" customWidth="1"/>
    <col min="18" max="16384" width="9.109375" style="30"/>
  </cols>
  <sheetData>
    <row r="1" spans="1:17" s="1" customFormat="1" ht="15" customHeight="1" x14ac:dyDescent="0.25">
      <c r="A1" s="152" t="s">
        <v>106</v>
      </c>
      <c r="B1" s="153"/>
      <c r="C1" s="153"/>
      <c r="D1" s="153"/>
      <c r="E1" s="153"/>
      <c r="F1" s="153"/>
      <c r="G1" s="153"/>
      <c r="H1" s="153"/>
      <c r="I1" s="154"/>
    </row>
    <row r="2" spans="1:17" s="1" customFormat="1" ht="15" x14ac:dyDescent="0.25">
      <c r="A2" s="127" t="s">
        <v>109</v>
      </c>
      <c r="B2" s="192"/>
      <c r="C2" s="192"/>
      <c r="D2" s="192"/>
      <c r="E2" s="196" t="s">
        <v>80</v>
      </c>
      <c r="F2" s="196"/>
      <c r="G2" s="196"/>
      <c r="H2" s="196"/>
      <c r="I2" s="197"/>
    </row>
    <row r="3" spans="1:17" s="1" customFormat="1" ht="15" x14ac:dyDescent="0.25">
      <c r="A3" s="188" t="s">
        <v>107</v>
      </c>
      <c r="B3" s="189"/>
      <c r="C3" s="189"/>
      <c r="D3" s="189"/>
      <c r="E3" s="234"/>
      <c r="F3" s="190"/>
      <c r="G3" s="190"/>
      <c r="H3" s="190"/>
      <c r="I3" s="191"/>
    </row>
    <row r="4" spans="1:17" s="1" customFormat="1" x14ac:dyDescent="0.3">
      <c r="A4" s="193"/>
      <c r="B4" s="194"/>
      <c r="C4" s="194"/>
      <c r="D4" s="194"/>
      <c r="E4" s="207" t="s">
        <v>108</v>
      </c>
      <c r="F4" s="207"/>
      <c r="G4" s="207"/>
      <c r="H4" s="207"/>
      <c r="I4" s="208"/>
    </row>
    <row r="5" spans="1:17" s="1" customFormat="1" x14ac:dyDescent="0.3">
      <c r="A5" s="193"/>
      <c r="B5" s="194"/>
      <c r="C5" s="194"/>
      <c r="D5" s="194"/>
      <c r="E5" s="210"/>
      <c r="F5" s="211"/>
      <c r="G5" s="211"/>
      <c r="H5" s="211"/>
      <c r="I5" s="212"/>
    </row>
    <row r="6" spans="1:17" s="1" customFormat="1" ht="15" customHeight="1" x14ac:dyDescent="0.3">
      <c r="A6" s="195" t="s">
        <v>0</v>
      </c>
      <c r="B6" s="196"/>
      <c r="C6" s="196"/>
      <c r="D6" s="196"/>
      <c r="E6" s="213" t="s">
        <v>79</v>
      </c>
      <c r="F6" s="213"/>
      <c r="G6" s="213"/>
      <c r="H6" s="213"/>
      <c r="I6" s="214"/>
    </row>
    <row r="7" spans="1:17" s="1" customFormat="1" x14ac:dyDescent="0.3">
      <c r="A7" s="133" t="s">
        <v>1</v>
      </c>
      <c r="B7" s="209" t="s">
        <v>2</v>
      </c>
      <c r="C7" s="209"/>
      <c r="D7" s="209"/>
      <c r="E7" s="213"/>
      <c r="F7" s="213"/>
      <c r="G7" s="213"/>
      <c r="H7" s="213"/>
      <c r="I7" s="214"/>
    </row>
    <row r="8" spans="1:17" s="1" customFormat="1" ht="15" x14ac:dyDescent="0.25">
      <c r="A8" s="128">
        <v>45017</v>
      </c>
      <c r="B8" s="192">
        <v>45382</v>
      </c>
      <c r="C8" s="204"/>
      <c r="D8" s="204"/>
      <c r="E8" s="204" t="s">
        <v>74</v>
      </c>
      <c r="F8" s="204"/>
      <c r="G8" s="204"/>
      <c r="H8" s="204"/>
      <c r="I8" s="215"/>
    </row>
    <row r="9" spans="1:17" s="1" customFormat="1" ht="15" customHeight="1" x14ac:dyDescent="0.25">
      <c r="A9" s="219" t="s">
        <v>91</v>
      </c>
      <c r="B9" s="220"/>
      <c r="C9" s="220"/>
      <c r="D9" s="220"/>
      <c r="E9" s="220"/>
      <c r="F9" s="220"/>
      <c r="G9" s="220"/>
      <c r="H9" s="220"/>
      <c r="I9" s="221"/>
    </row>
    <row r="10" spans="1:17" ht="15.75" thickBot="1" x14ac:dyDescent="0.3">
      <c r="A10" s="201"/>
      <c r="B10" s="202"/>
      <c r="C10" s="202"/>
      <c r="D10" s="202"/>
      <c r="E10" s="202"/>
      <c r="F10" s="202"/>
      <c r="G10" s="202"/>
      <c r="H10" s="202"/>
      <c r="I10" s="203"/>
      <c r="M10" s="1" t="s">
        <v>145</v>
      </c>
      <c r="N10" s="1">
        <v>0</v>
      </c>
    </row>
    <row r="11" spans="1:17" ht="15" x14ac:dyDescent="0.25">
      <c r="A11" s="60" t="s">
        <v>3</v>
      </c>
      <c r="B11" s="61"/>
      <c r="C11" s="62"/>
      <c r="D11" s="63"/>
      <c r="E11" s="8"/>
      <c r="F11" s="9"/>
      <c r="G11" s="4"/>
      <c r="H11" s="10"/>
      <c r="I11" s="5"/>
      <c r="L11" s="2"/>
      <c r="M11" s="205" t="s">
        <v>82</v>
      </c>
      <c r="N11" s="206"/>
    </row>
    <row r="12" spans="1:17" x14ac:dyDescent="0.3">
      <c r="A12" s="158" t="s">
        <v>144</v>
      </c>
      <c r="B12" s="159"/>
      <c r="C12" s="168"/>
      <c r="D12" s="64" t="s">
        <v>4</v>
      </c>
      <c r="E12" s="103"/>
      <c r="F12" s="11"/>
      <c r="G12" s="29"/>
      <c r="H12" s="12"/>
      <c r="I12" s="7"/>
      <c r="L12" s="6"/>
      <c r="M12" s="52" t="s">
        <v>50</v>
      </c>
      <c r="N12" s="79">
        <f>E13</f>
        <v>0</v>
      </c>
    </row>
    <row r="13" spans="1:17" ht="15" x14ac:dyDescent="0.25">
      <c r="A13" s="158" t="s">
        <v>81</v>
      </c>
      <c r="B13" s="159"/>
      <c r="C13" s="168"/>
      <c r="D13" s="64" t="s">
        <v>4</v>
      </c>
      <c r="E13" s="103">
        <v>0</v>
      </c>
      <c r="F13" s="11"/>
      <c r="G13" s="29"/>
      <c r="H13" s="12"/>
      <c r="I13" s="7"/>
      <c r="L13" s="6"/>
      <c r="M13" s="52" t="s">
        <v>48</v>
      </c>
      <c r="N13" s="7">
        <v>0</v>
      </c>
    </row>
    <row r="14" spans="1:17" ht="15.75" thickBot="1" x14ac:dyDescent="0.3">
      <c r="A14" s="158" t="s">
        <v>102</v>
      </c>
      <c r="B14" s="159"/>
      <c r="C14" s="168"/>
      <c r="D14" s="64" t="s">
        <v>4</v>
      </c>
      <c r="E14" s="103">
        <v>0</v>
      </c>
      <c r="F14" s="11"/>
      <c r="G14" s="29"/>
      <c r="H14" s="12"/>
      <c r="I14" s="7"/>
      <c r="L14" s="26"/>
      <c r="M14" s="77" t="s">
        <v>49</v>
      </c>
      <c r="N14" s="78">
        <f>N10</f>
        <v>0</v>
      </c>
    </row>
    <row r="15" spans="1:17" ht="15.75" thickBot="1" x14ac:dyDescent="0.3">
      <c r="A15" s="158" t="s">
        <v>5</v>
      </c>
      <c r="B15" s="159"/>
      <c r="C15" s="168"/>
      <c r="D15" s="64"/>
      <c r="E15" s="14"/>
      <c r="F15" s="11" t="s">
        <v>4</v>
      </c>
      <c r="G15" s="105">
        <f>SUM(E12:E14)</f>
        <v>0</v>
      </c>
      <c r="H15" s="12"/>
      <c r="I15" s="7"/>
      <c r="L15" s="30"/>
      <c r="M15" s="30"/>
      <c r="N15" s="30"/>
      <c r="Q15" s="30" t="s">
        <v>51</v>
      </c>
    </row>
    <row r="16" spans="1:17" ht="15" customHeight="1" x14ac:dyDescent="0.25">
      <c r="A16" s="172" t="s">
        <v>6</v>
      </c>
      <c r="B16" s="173"/>
      <c r="C16" s="175"/>
      <c r="D16" s="64"/>
      <c r="E16" s="14"/>
      <c r="F16" s="11"/>
      <c r="G16" s="29"/>
      <c r="H16" s="12"/>
      <c r="I16" s="7"/>
      <c r="K16" s="13"/>
      <c r="L16" s="198" t="s">
        <v>42</v>
      </c>
      <c r="M16" s="199"/>
      <c r="N16" s="200"/>
      <c r="O16" s="125" t="s">
        <v>101</v>
      </c>
      <c r="Q16" s="30" t="s">
        <v>52</v>
      </c>
    </row>
    <row r="17" spans="1:18" ht="15" x14ac:dyDescent="0.25">
      <c r="A17" s="172" t="s">
        <v>7</v>
      </c>
      <c r="B17" s="173"/>
      <c r="C17" s="175"/>
      <c r="D17" s="64"/>
      <c r="E17" s="14"/>
      <c r="F17" s="28"/>
      <c r="G17" s="29"/>
      <c r="H17" s="12"/>
      <c r="I17" s="7"/>
      <c r="L17" s="74" t="s">
        <v>43</v>
      </c>
      <c r="M17" s="52" t="s">
        <v>45</v>
      </c>
      <c r="N17" s="79">
        <f>+N12</f>
        <v>0</v>
      </c>
      <c r="Q17" s="30" t="s">
        <v>53</v>
      </c>
    </row>
    <row r="18" spans="1:18" ht="15" x14ac:dyDescent="0.25">
      <c r="A18" s="158" t="s">
        <v>103</v>
      </c>
      <c r="B18" s="159"/>
      <c r="C18" s="168"/>
      <c r="D18" s="64" t="s">
        <v>4</v>
      </c>
      <c r="E18" s="106">
        <v>0</v>
      </c>
      <c r="F18" s="11"/>
      <c r="G18" s="29"/>
      <c r="H18" s="12"/>
      <c r="I18" s="7"/>
      <c r="L18" s="74" t="s">
        <v>44</v>
      </c>
      <c r="M18" s="52" t="s">
        <v>46</v>
      </c>
      <c r="N18" s="31">
        <f>N13-(N14*10%)</f>
        <v>0</v>
      </c>
      <c r="Q18" s="30" t="s">
        <v>54</v>
      </c>
      <c r="R18" s="67"/>
    </row>
    <row r="19" spans="1:18" ht="15" x14ac:dyDescent="0.25">
      <c r="A19" s="158" t="s">
        <v>105</v>
      </c>
      <c r="B19" s="159"/>
      <c r="C19" s="168"/>
      <c r="D19" s="64" t="s">
        <v>4</v>
      </c>
      <c r="E19" s="107">
        <v>0</v>
      </c>
      <c r="F19" s="11"/>
      <c r="G19" s="29"/>
      <c r="H19" s="12"/>
      <c r="I19" s="7"/>
      <c r="L19" s="75" t="s">
        <v>59</v>
      </c>
      <c r="M19" s="52" t="s">
        <v>47</v>
      </c>
      <c r="N19" s="31">
        <f>N14*0.4</f>
        <v>0</v>
      </c>
    </row>
    <row r="20" spans="1:18" ht="16.2" thickBot="1" x14ac:dyDescent="0.35">
      <c r="A20" s="158" t="s">
        <v>104</v>
      </c>
      <c r="B20" s="159"/>
      <c r="C20" s="168"/>
      <c r="D20" s="64" t="s">
        <v>4</v>
      </c>
      <c r="E20" s="104">
        <v>0</v>
      </c>
      <c r="F20" s="11" t="s">
        <v>4</v>
      </c>
      <c r="G20" s="105">
        <f>SUM(E18:E20)</f>
        <v>0</v>
      </c>
      <c r="H20" s="12"/>
      <c r="I20" s="7"/>
      <c r="L20" s="76"/>
      <c r="M20" s="81" t="s">
        <v>83</v>
      </c>
      <c r="N20" s="80">
        <f>IF(MIN(N17:N19)&lt;0,0,MIN(N17:N19))</f>
        <v>0</v>
      </c>
    </row>
    <row r="21" spans="1:18" x14ac:dyDescent="0.3">
      <c r="A21" s="172" t="s">
        <v>8</v>
      </c>
      <c r="B21" s="173"/>
      <c r="C21" s="175"/>
      <c r="D21" s="90"/>
      <c r="E21" s="29"/>
      <c r="F21" s="11" t="s">
        <v>4</v>
      </c>
      <c r="G21" s="105">
        <f>+G15-G20</f>
        <v>0</v>
      </c>
      <c r="H21" s="12"/>
      <c r="I21" s="15"/>
      <c r="L21" s="30"/>
      <c r="M21" s="30"/>
      <c r="N21" s="30"/>
    </row>
    <row r="22" spans="1:18" x14ac:dyDescent="0.3">
      <c r="A22" s="172" t="s">
        <v>9</v>
      </c>
      <c r="B22" s="173"/>
      <c r="C22" s="175"/>
      <c r="D22" s="64"/>
      <c r="E22" s="14"/>
      <c r="F22" s="11"/>
      <c r="G22" s="29"/>
      <c r="H22" s="12"/>
      <c r="I22" s="7"/>
      <c r="L22" s="30"/>
      <c r="M22" s="30"/>
      <c r="N22" s="30"/>
    </row>
    <row r="23" spans="1:18" x14ac:dyDescent="0.3">
      <c r="A23" s="158" t="s">
        <v>10</v>
      </c>
      <c r="B23" s="159"/>
      <c r="C23" s="168"/>
      <c r="D23" s="64" t="s">
        <v>4</v>
      </c>
      <c r="E23" s="108">
        <f>IF(G21&gt;50000,50000,G21)</f>
        <v>0</v>
      </c>
      <c r="F23" s="11"/>
      <c r="G23" s="29"/>
      <c r="H23" s="12"/>
      <c r="I23" s="7"/>
      <c r="L23" s="30"/>
      <c r="M23" s="30"/>
      <c r="N23" s="30"/>
    </row>
    <row r="24" spans="1:18" x14ac:dyDescent="0.3">
      <c r="A24" s="158" t="s">
        <v>11</v>
      </c>
      <c r="B24" s="159"/>
      <c r="C24" s="168"/>
      <c r="D24" s="64" t="s">
        <v>4</v>
      </c>
      <c r="E24" s="104">
        <v>0</v>
      </c>
      <c r="F24" s="11"/>
      <c r="G24" s="29"/>
      <c r="H24" s="12"/>
      <c r="I24" s="7"/>
      <c r="J24" s="65" t="s">
        <v>55</v>
      </c>
      <c r="L24" s="30"/>
      <c r="M24" s="30"/>
      <c r="N24" s="30"/>
    </row>
    <row r="25" spans="1:18" x14ac:dyDescent="0.3">
      <c r="A25" s="172" t="s">
        <v>12</v>
      </c>
      <c r="B25" s="173"/>
      <c r="C25" s="175"/>
      <c r="D25" s="90"/>
      <c r="E25" s="29"/>
      <c r="F25" s="11" t="s">
        <v>4</v>
      </c>
      <c r="G25" s="102">
        <f>SUM(E23:E24)</f>
        <v>0</v>
      </c>
      <c r="H25" s="12"/>
      <c r="I25" s="7"/>
      <c r="J25" s="1">
        <v>2</v>
      </c>
    </row>
    <row r="26" spans="1:18" x14ac:dyDescent="0.3">
      <c r="A26" s="172" t="s">
        <v>13</v>
      </c>
      <c r="B26" s="173"/>
      <c r="C26" s="175"/>
      <c r="D26" s="64"/>
      <c r="E26" s="14"/>
      <c r="F26" s="11"/>
      <c r="G26" s="29"/>
      <c r="H26" s="12" t="s">
        <v>4</v>
      </c>
      <c r="I26" s="109">
        <f>+G21-G25</f>
        <v>0</v>
      </c>
    </row>
    <row r="27" spans="1:18" x14ac:dyDescent="0.3">
      <c r="A27" s="158" t="s">
        <v>14</v>
      </c>
      <c r="B27" s="159"/>
      <c r="C27" s="168"/>
      <c r="D27" s="64"/>
      <c r="E27" s="14"/>
      <c r="F27" s="11"/>
      <c r="G27" s="29"/>
      <c r="H27" s="12"/>
      <c r="I27" s="7"/>
    </row>
    <row r="28" spans="1:18" x14ac:dyDescent="0.3">
      <c r="A28" s="172"/>
      <c r="B28" s="173"/>
      <c r="C28" s="175"/>
      <c r="D28" s="64"/>
      <c r="E28" s="14"/>
      <c r="F28" s="11"/>
      <c r="G28" s="29"/>
      <c r="H28" s="12"/>
      <c r="I28" s="7"/>
    </row>
    <row r="29" spans="1:18" x14ac:dyDescent="0.3">
      <c r="A29" s="222" t="s">
        <v>136</v>
      </c>
      <c r="B29" s="223"/>
      <c r="C29" s="224"/>
      <c r="D29" s="64"/>
      <c r="E29" s="14"/>
      <c r="F29" s="11" t="s">
        <v>4</v>
      </c>
      <c r="G29" s="110">
        <v>0</v>
      </c>
      <c r="H29" s="12"/>
      <c r="I29" s="7"/>
      <c r="J29" s="1" t="s">
        <v>36</v>
      </c>
    </row>
    <row r="30" spans="1:18" x14ac:dyDescent="0.3">
      <c r="A30" s="176" t="s">
        <v>15</v>
      </c>
      <c r="B30" s="177"/>
      <c r="C30" s="178"/>
      <c r="D30" s="64"/>
      <c r="E30" s="14"/>
      <c r="F30" s="11"/>
      <c r="G30" s="91"/>
      <c r="H30" s="12"/>
      <c r="I30" s="7"/>
    </row>
    <row r="31" spans="1:18" x14ac:dyDescent="0.3">
      <c r="A31" s="179" t="s">
        <v>127</v>
      </c>
      <c r="B31" s="180"/>
      <c r="C31" s="181"/>
      <c r="D31" s="11" t="s">
        <v>4</v>
      </c>
      <c r="E31" s="111">
        <v>0</v>
      </c>
      <c r="F31" s="11" t="s">
        <v>4</v>
      </c>
      <c r="G31" s="102">
        <f>(MIN(E31,200000))</f>
        <v>0</v>
      </c>
      <c r="H31" s="12"/>
      <c r="I31" s="101"/>
    </row>
    <row r="32" spans="1:18" x14ac:dyDescent="0.3">
      <c r="A32" s="172" t="s">
        <v>121</v>
      </c>
      <c r="B32" s="173"/>
      <c r="C32" s="175"/>
      <c r="D32" s="11"/>
      <c r="E32" s="14"/>
      <c r="F32" s="11"/>
      <c r="G32" s="14"/>
      <c r="H32" s="29"/>
      <c r="I32" s="7"/>
    </row>
    <row r="33" spans="1:11" x14ac:dyDescent="0.3">
      <c r="A33" s="158" t="s">
        <v>120</v>
      </c>
      <c r="B33" s="159"/>
      <c r="C33" s="168"/>
      <c r="D33" s="11" t="s">
        <v>4</v>
      </c>
      <c r="E33" s="111">
        <v>0</v>
      </c>
      <c r="F33" s="11"/>
      <c r="G33" s="29"/>
      <c r="H33" s="12"/>
      <c r="I33" s="118"/>
    </row>
    <row r="34" spans="1:11" x14ac:dyDescent="0.3">
      <c r="A34" s="158" t="s">
        <v>124</v>
      </c>
      <c r="B34" s="159"/>
      <c r="C34" s="168"/>
      <c r="D34" s="11" t="s">
        <v>4</v>
      </c>
      <c r="E34" s="111">
        <v>0</v>
      </c>
      <c r="F34" s="11"/>
      <c r="G34" s="30"/>
      <c r="H34" s="12"/>
      <c r="I34" s="118"/>
    </row>
    <row r="35" spans="1:11" x14ac:dyDescent="0.3">
      <c r="A35" s="158" t="s">
        <v>125</v>
      </c>
      <c r="B35" s="159"/>
      <c r="C35" s="168"/>
      <c r="D35" s="11" t="s">
        <v>4</v>
      </c>
      <c r="E35" s="111">
        <v>0</v>
      </c>
      <c r="F35" s="11"/>
      <c r="G35" s="136"/>
      <c r="H35" s="12"/>
      <c r="I35" s="118"/>
    </row>
    <row r="36" spans="1:11" x14ac:dyDescent="0.3">
      <c r="A36" s="158" t="s">
        <v>126</v>
      </c>
      <c r="B36" s="159"/>
      <c r="C36" s="168"/>
      <c r="D36" s="11" t="s">
        <v>4</v>
      </c>
      <c r="E36" s="111">
        <v>0</v>
      </c>
      <c r="F36" s="11" t="s">
        <v>4</v>
      </c>
      <c r="G36" s="136">
        <f>SUM(E33:E36)</f>
        <v>0</v>
      </c>
      <c r="H36" s="12"/>
      <c r="I36" s="118"/>
    </row>
    <row r="37" spans="1:11" x14ac:dyDescent="0.3">
      <c r="A37" s="6"/>
      <c r="B37" s="29"/>
      <c r="C37" s="29"/>
      <c r="D37" s="11"/>
      <c r="E37" s="14"/>
      <c r="F37" s="11"/>
      <c r="G37" s="29"/>
      <c r="H37" s="12"/>
      <c r="I37" s="118"/>
    </row>
    <row r="38" spans="1:11" x14ac:dyDescent="0.3">
      <c r="A38" s="172" t="s">
        <v>119</v>
      </c>
      <c r="B38" s="173"/>
      <c r="C38" s="175"/>
      <c r="D38" s="11"/>
      <c r="E38" s="14"/>
      <c r="F38" s="11"/>
      <c r="G38" s="29"/>
      <c r="H38" s="12" t="s">
        <v>4</v>
      </c>
      <c r="I38" s="109">
        <f>+I26+(G29-G31)+G36</f>
        <v>0</v>
      </c>
    </row>
    <row r="39" spans="1:11" ht="15" thickBot="1" x14ac:dyDescent="0.35">
      <c r="A39" s="182"/>
      <c r="B39" s="183"/>
      <c r="C39" s="184"/>
      <c r="D39" s="19"/>
      <c r="E39" s="27"/>
      <c r="F39" s="19"/>
      <c r="G39" s="66"/>
      <c r="H39" s="21"/>
      <c r="I39" s="22"/>
    </row>
    <row r="40" spans="1:11" x14ac:dyDescent="0.3">
      <c r="A40" s="185" t="s">
        <v>110</v>
      </c>
      <c r="B40" s="186"/>
      <c r="C40" s="187"/>
      <c r="D40" s="165" t="s">
        <v>16</v>
      </c>
      <c r="E40" s="166"/>
      <c r="F40" s="165" t="s">
        <v>17</v>
      </c>
      <c r="G40" s="167"/>
      <c r="H40" s="10"/>
      <c r="I40" s="5"/>
    </row>
    <row r="41" spans="1:11" x14ac:dyDescent="0.3">
      <c r="A41" s="158"/>
      <c r="B41" s="159"/>
      <c r="C41" s="168"/>
      <c r="D41" s="169" t="s">
        <v>18</v>
      </c>
      <c r="E41" s="170"/>
      <c r="F41" s="169" t="s">
        <v>18</v>
      </c>
      <c r="G41" s="171"/>
      <c r="H41" s="12"/>
      <c r="I41" s="7"/>
    </row>
    <row r="42" spans="1:11" x14ac:dyDescent="0.3">
      <c r="A42" s="172" t="s">
        <v>19</v>
      </c>
      <c r="B42" s="173"/>
      <c r="C42" s="175"/>
      <c r="D42" s="28"/>
      <c r="E42" s="17"/>
      <c r="F42" s="73"/>
      <c r="G42" s="92"/>
      <c r="H42" s="12"/>
      <c r="I42" s="7"/>
    </row>
    <row r="43" spans="1:11" x14ac:dyDescent="0.3">
      <c r="A43" s="158" t="s">
        <v>20</v>
      </c>
      <c r="B43" s="159"/>
      <c r="C43" s="168"/>
      <c r="D43" s="28" t="s">
        <v>4</v>
      </c>
      <c r="E43" s="104">
        <v>0</v>
      </c>
      <c r="F43" s="18"/>
      <c r="G43" s="92"/>
      <c r="H43" s="12"/>
      <c r="I43" s="7"/>
    </row>
    <row r="44" spans="1:11" x14ac:dyDescent="0.3">
      <c r="A44" s="158" t="s">
        <v>21</v>
      </c>
      <c r="B44" s="159"/>
      <c r="C44" s="168"/>
      <c r="D44" s="28" t="s">
        <v>4</v>
      </c>
      <c r="E44" s="104">
        <v>0</v>
      </c>
      <c r="F44" s="18"/>
      <c r="G44" s="92"/>
      <c r="H44" s="12"/>
      <c r="I44" s="7"/>
      <c r="K44" s="16"/>
    </row>
    <row r="45" spans="1:11" x14ac:dyDescent="0.3">
      <c r="A45" s="158" t="s">
        <v>22</v>
      </c>
      <c r="B45" s="159"/>
      <c r="C45" s="168"/>
      <c r="D45" s="28" t="s">
        <v>4</v>
      </c>
      <c r="E45" s="104">
        <v>0</v>
      </c>
      <c r="F45" s="18"/>
      <c r="G45" s="92"/>
      <c r="H45" s="12"/>
      <c r="I45" s="7"/>
    </row>
    <row r="46" spans="1:11" x14ac:dyDescent="0.3">
      <c r="A46" s="158" t="s">
        <v>23</v>
      </c>
      <c r="B46" s="159"/>
      <c r="C46" s="168"/>
      <c r="D46" s="28" t="s">
        <v>4</v>
      </c>
      <c r="E46" s="104">
        <v>0</v>
      </c>
      <c r="F46" s="18"/>
      <c r="G46" s="92"/>
      <c r="H46" s="12"/>
      <c r="I46" s="7"/>
    </row>
    <row r="47" spans="1:11" x14ac:dyDescent="0.3">
      <c r="A47" s="162" t="s">
        <v>24</v>
      </c>
      <c r="B47" s="163"/>
      <c r="C47" s="164"/>
      <c r="D47" s="28" t="s">
        <v>4</v>
      </c>
      <c r="E47" s="104">
        <v>0</v>
      </c>
      <c r="F47" s="18"/>
      <c r="G47" s="92"/>
      <c r="H47" s="12"/>
      <c r="I47" s="7"/>
    </row>
    <row r="48" spans="1:11" x14ac:dyDescent="0.3">
      <c r="A48" s="162" t="s">
        <v>73</v>
      </c>
      <c r="B48" s="163"/>
      <c r="C48" s="164"/>
      <c r="D48" s="28" t="s">
        <v>4</v>
      </c>
      <c r="E48" s="104">
        <v>0</v>
      </c>
      <c r="F48" s="18"/>
      <c r="G48" s="92"/>
      <c r="H48" s="12"/>
      <c r="I48" s="7"/>
    </row>
    <row r="49" spans="1:11" x14ac:dyDescent="0.3">
      <c r="A49" s="162" t="s">
        <v>100</v>
      </c>
      <c r="B49" s="163"/>
      <c r="C49" s="164"/>
      <c r="D49" s="28" t="s">
        <v>4</v>
      </c>
      <c r="E49" s="104">
        <v>0</v>
      </c>
      <c r="F49" s="18"/>
      <c r="G49" s="92"/>
      <c r="H49" s="12"/>
      <c r="I49" s="7"/>
    </row>
    <row r="50" spans="1:11" x14ac:dyDescent="0.3">
      <c r="A50" s="158" t="s">
        <v>25</v>
      </c>
      <c r="B50" s="159"/>
      <c r="C50" s="168"/>
      <c r="D50" s="28" t="s">
        <v>4</v>
      </c>
      <c r="E50" s="104">
        <v>0</v>
      </c>
      <c r="F50" s="18"/>
      <c r="G50" s="92"/>
      <c r="H50" s="12"/>
      <c r="I50" s="7"/>
    </row>
    <row r="51" spans="1:11" x14ac:dyDescent="0.3">
      <c r="A51" s="158" t="s">
        <v>26</v>
      </c>
      <c r="B51" s="159"/>
      <c r="C51" s="168"/>
      <c r="D51" s="28" t="s">
        <v>4</v>
      </c>
      <c r="E51" s="104">
        <v>0</v>
      </c>
      <c r="F51" s="18"/>
      <c r="G51" s="92"/>
      <c r="H51" s="12"/>
      <c r="I51" s="7"/>
    </row>
    <row r="52" spans="1:11" x14ac:dyDescent="0.3">
      <c r="A52" s="158" t="s">
        <v>27</v>
      </c>
      <c r="B52" s="159"/>
      <c r="C52" s="168"/>
      <c r="D52" s="28" t="s">
        <v>4</v>
      </c>
      <c r="E52" s="126">
        <v>0</v>
      </c>
      <c r="F52" s="18"/>
      <c r="G52" s="92"/>
      <c r="H52" s="12"/>
      <c r="I52" s="7"/>
    </row>
    <row r="53" spans="1:11" x14ac:dyDescent="0.3">
      <c r="A53" s="158" t="s">
        <v>28</v>
      </c>
      <c r="B53" s="159"/>
      <c r="C53" s="168"/>
      <c r="D53" s="28" t="s">
        <v>4</v>
      </c>
      <c r="E53" s="104">
        <v>0</v>
      </c>
      <c r="F53" s="28" t="s">
        <v>4</v>
      </c>
      <c r="G53" s="112">
        <f>MIN(SUM(E43:E53),150000)</f>
        <v>0</v>
      </c>
      <c r="H53" s="12"/>
      <c r="I53" s="7"/>
    </row>
    <row r="54" spans="1:11" x14ac:dyDescent="0.3">
      <c r="A54" s="130" t="s">
        <v>71</v>
      </c>
      <c r="B54" s="131"/>
      <c r="C54" s="132"/>
      <c r="D54" s="28" t="s">
        <v>4</v>
      </c>
      <c r="E54" s="126">
        <v>0</v>
      </c>
      <c r="F54" s="28" t="s">
        <v>4</v>
      </c>
      <c r="G54" s="112">
        <f>IF(E54&gt;50000,50000,E54)</f>
        <v>0</v>
      </c>
      <c r="H54" s="12"/>
      <c r="I54" s="7"/>
    </row>
    <row r="55" spans="1:11" x14ac:dyDescent="0.3">
      <c r="A55" s="137" t="s">
        <v>143</v>
      </c>
      <c r="B55" s="138"/>
      <c r="C55" s="139"/>
      <c r="D55" s="28" t="s">
        <v>4</v>
      </c>
      <c r="E55" s="126">
        <v>0</v>
      </c>
      <c r="F55" s="28" t="s">
        <v>4</v>
      </c>
      <c r="G55" s="140">
        <f>MIN(E55,E12*10%)</f>
        <v>0</v>
      </c>
      <c r="H55" s="12"/>
      <c r="I55" s="7"/>
    </row>
    <row r="56" spans="1:11" ht="15" thickBot="1" x14ac:dyDescent="0.35">
      <c r="A56" s="155"/>
      <c r="B56" s="156"/>
      <c r="C56" s="157"/>
      <c r="D56" s="19"/>
      <c r="E56" s="135"/>
      <c r="F56" s="20"/>
      <c r="G56" s="134"/>
      <c r="H56" s="21"/>
      <c r="I56" s="22"/>
    </row>
    <row r="57" spans="1:11" ht="15" thickBot="1" x14ac:dyDescent="0.35">
      <c r="A57" s="6"/>
      <c r="B57" s="28"/>
      <c r="C57" s="72"/>
      <c r="D57" s="28"/>
      <c r="E57" s="92"/>
      <c r="F57" s="73"/>
      <c r="G57" s="92"/>
      <c r="H57" s="28"/>
      <c r="I57" s="7"/>
    </row>
    <row r="58" spans="1:11" x14ac:dyDescent="0.3">
      <c r="A58" s="2"/>
      <c r="B58" s="3"/>
      <c r="C58" s="23"/>
      <c r="D58" s="9"/>
      <c r="E58" s="24"/>
      <c r="F58" s="25"/>
      <c r="G58" s="24"/>
      <c r="H58" s="9"/>
      <c r="I58" s="5"/>
    </row>
    <row r="59" spans="1:11" x14ac:dyDescent="0.3">
      <c r="A59" s="172" t="s">
        <v>29</v>
      </c>
      <c r="B59" s="173"/>
      <c r="C59" s="174" t="s">
        <v>30</v>
      </c>
      <c r="D59" s="160" t="s">
        <v>16</v>
      </c>
      <c r="E59" s="161"/>
      <c r="F59" s="160" t="s">
        <v>17</v>
      </c>
      <c r="G59" s="161"/>
      <c r="H59" s="11"/>
      <c r="I59" s="7"/>
    </row>
    <row r="60" spans="1:11" x14ac:dyDescent="0.3">
      <c r="A60" s="158"/>
      <c r="B60" s="159"/>
      <c r="C60" s="174"/>
      <c r="D60" s="160" t="s">
        <v>18</v>
      </c>
      <c r="E60" s="161"/>
      <c r="F60" s="160" t="s">
        <v>18</v>
      </c>
      <c r="G60" s="161"/>
      <c r="H60" s="11"/>
      <c r="I60" s="7"/>
    </row>
    <row r="61" spans="1:11" x14ac:dyDescent="0.3">
      <c r="A61" s="158" t="s">
        <v>41</v>
      </c>
      <c r="B61" s="159"/>
      <c r="C61" s="53" t="s">
        <v>31</v>
      </c>
      <c r="D61" s="11" t="s">
        <v>4</v>
      </c>
      <c r="E61" s="104">
        <v>0</v>
      </c>
      <c r="F61" s="113" t="s">
        <v>4</v>
      </c>
      <c r="G61" s="114">
        <f>MIN((E61),IF(K66&lt;60,25000,50000))</f>
        <v>0</v>
      </c>
      <c r="H61" s="11"/>
      <c r="I61" s="7"/>
    </row>
    <row r="62" spans="1:11" x14ac:dyDescent="0.3">
      <c r="A62" s="158" t="s">
        <v>40</v>
      </c>
      <c r="B62" s="159"/>
      <c r="C62" s="53" t="s">
        <v>31</v>
      </c>
      <c r="D62" s="11" t="s">
        <v>4</v>
      </c>
      <c r="E62" s="104">
        <v>0</v>
      </c>
      <c r="F62" s="113" t="s">
        <v>4</v>
      </c>
      <c r="G62" s="114">
        <f>MIN((E62),IF(K68&lt;60,25000,50000))</f>
        <v>0</v>
      </c>
      <c r="H62" s="11"/>
      <c r="I62" s="7"/>
    </row>
    <row r="63" spans="1:11" x14ac:dyDescent="0.3">
      <c r="A63" s="158" t="s">
        <v>129</v>
      </c>
      <c r="B63" s="159"/>
      <c r="C63" s="53" t="s">
        <v>32</v>
      </c>
      <c r="D63" s="11" t="s">
        <v>4</v>
      </c>
      <c r="E63" s="104">
        <v>0</v>
      </c>
      <c r="F63" s="113" t="s">
        <v>4</v>
      </c>
      <c r="G63" s="115">
        <f>IF(K63&gt;=80%,125000,IF(K63&gt;40%,75000,0))</f>
        <v>0</v>
      </c>
      <c r="H63" s="11"/>
      <c r="I63" s="7"/>
      <c r="J63" s="143" t="s">
        <v>128</v>
      </c>
      <c r="K63" s="1">
        <v>0</v>
      </c>
    </row>
    <row r="64" spans="1:11" x14ac:dyDescent="0.3">
      <c r="A64" s="130" t="s">
        <v>130</v>
      </c>
      <c r="B64" s="131"/>
      <c r="C64" s="53" t="s">
        <v>33</v>
      </c>
      <c r="D64" s="11" t="s">
        <v>4</v>
      </c>
      <c r="E64" s="104">
        <v>0</v>
      </c>
      <c r="F64" s="113" t="s">
        <v>4</v>
      </c>
      <c r="G64" s="115">
        <f>IF(K64&gt;= 80%,125000, IF(K64&gt; 40%,75000,0))</f>
        <v>0</v>
      </c>
      <c r="H64" s="11"/>
      <c r="I64" s="7"/>
      <c r="J64" s="143" t="s">
        <v>128</v>
      </c>
      <c r="K64" s="1">
        <v>0</v>
      </c>
    </row>
    <row r="65" spans="1:11" x14ac:dyDescent="0.3">
      <c r="A65" s="158" t="s">
        <v>34</v>
      </c>
      <c r="B65" s="159"/>
      <c r="C65" s="53" t="s">
        <v>35</v>
      </c>
      <c r="D65" s="11" t="s">
        <v>4</v>
      </c>
      <c r="E65" s="104">
        <v>0</v>
      </c>
      <c r="F65" s="113" t="s">
        <v>4</v>
      </c>
      <c r="G65" s="115">
        <f>E65</f>
        <v>0</v>
      </c>
      <c r="H65" s="11"/>
      <c r="I65" s="7"/>
      <c r="J65" s="142"/>
    </row>
    <row r="66" spans="1:11" x14ac:dyDescent="0.3">
      <c r="A66" s="145" t="s">
        <v>131</v>
      </c>
      <c r="B66" s="146"/>
      <c r="C66" s="147" t="s">
        <v>56</v>
      </c>
      <c r="D66" s="148" t="s">
        <v>4</v>
      </c>
      <c r="E66" s="149">
        <v>0</v>
      </c>
      <c r="F66" s="150" t="s">
        <v>4</v>
      </c>
      <c r="G66" s="151">
        <f>E66*0.5</f>
        <v>0</v>
      </c>
      <c r="H66" s="11"/>
      <c r="I66" s="7"/>
      <c r="J66" s="65" t="s">
        <v>57</v>
      </c>
      <c r="K66" s="1">
        <v>25</v>
      </c>
    </row>
    <row r="67" spans="1:11" x14ac:dyDescent="0.3">
      <c r="A67" s="130" t="s">
        <v>98</v>
      </c>
      <c r="B67" s="131"/>
      <c r="C67" s="53" t="s">
        <v>99</v>
      </c>
      <c r="D67" s="11" t="s">
        <v>4</v>
      </c>
      <c r="E67" s="124">
        <v>0</v>
      </c>
      <c r="F67" s="113" t="s">
        <v>4</v>
      </c>
      <c r="G67" s="123">
        <f>MIN(SUM(E67),150000)</f>
        <v>0</v>
      </c>
      <c r="H67" s="11"/>
      <c r="I67" s="7"/>
      <c r="J67" s="65"/>
    </row>
    <row r="68" spans="1:11" x14ac:dyDescent="0.3">
      <c r="A68" s="158"/>
      <c r="B68" s="159"/>
      <c r="C68" s="54"/>
      <c r="D68" s="11"/>
      <c r="E68" s="116"/>
      <c r="F68" s="113" t="s">
        <v>4</v>
      </c>
      <c r="G68" s="117">
        <f>SUM(G61:G67)</f>
        <v>0</v>
      </c>
      <c r="H68" s="11"/>
      <c r="I68" s="7"/>
      <c r="J68" s="65" t="s">
        <v>58</v>
      </c>
      <c r="K68" s="1">
        <v>61</v>
      </c>
    </row>
    <row r="69" spans="1:11" x14ac:dyDescent="0.3">
      <c r="A69" s="55" t="s">
        <v>123</v>
      </c>
      <c r="B69" s="90"/>
      <c r="C69" s="53" t="s">
        <v>122</v>
      </c>
      <c r="D69" s="11" t="s">
        <v>4</v>
      </c>
      <c r="E69" s="124">
        <f>E33</f>
        <v>0</v>
      </c>
      <c r="F69" s="113" t="s">
        <v>4</v>
      </c>
      <c r="G69" s="117">
        <f>MIN(E69,10000)</f>
        <v>0</v>
      </c>
      <c r="H69" s="11"/>
      <c r="I69" s="7"/>
    </row>
    <row r="70" spans="1:11" x14ac:dyDescent="0.3">
      <c r="A70" s="56" t="s">
        <v>37</v>
      </c>
      <c r="B70" s="90"/>
      <c r="C70" s="54"/>
      <c r="D70" s="11"/>
      <c r="E70" s="14"/>
      <c r="F70" s="11"/>
      <c r="G70" s="14"/>
      <c r="H70" s="11"/>
      <c r="I70" s="31"/>
    </row>
    <row r="71" spans="1:11" x14ac:dyDescent="0.3">
      <c r="A71" s="55" t="s">
        <v>84</v>
      </c>
      <c r="B71" s="90"/>
      <c r="C71" s="54"/>
      <c r="D71" s="11"/>
      <c r="E71" s="14"/>
      <c r="F71" s="11"/>
      <c r="G71" s="14"/>
      <c r="H71" s="11" t="s">
        <v>4</v>
      </c>
      <c r="I71" s="109">
        <f>G53+G68+G55+G54+G69</f>
        <v>0</v>
      </c>
    </row>
    <row r="72" spans="1:11" x14ac:dyDescent="0.3">
      <c r="A72" s="55"/>
      <c r="B72" s="90"/>
      <c r="C72" s="54"/>
      <c r="D72" s="11"/>
      <c r="E72" s="14"/>
      <c r="F72" s="11"/>
      <c r="G72" s="14"/>
      <c r="H72" s="11"/>
      <c r="I72" s="118"/>
    </row>
    <row r="73" spans="1:11" x14ac:dyDescent="0.3">
      <c r="A73" s="56" t="s">
        <v>111</v>
      </c>
      <c r="B73" s="90"/>
      <c r="C73" s="54"/>
      <c r="D73" s="11"/>
      <c r="E73" s="14"/>
      <c r="F73" s="11"/>
      <c r="G73" s="14"/>
      <c r="H73" s="11" t="s">
        <v>4</v>
      </c>
      <c r="I73" s="109">
        <f>ROUND(+I38-I71,)</f>
        <v>0</v>
      </c>
    </row>
    <row r="74" spans="1:11" x14ac:dyDescent="0.3">
      <c r="A74" s="55"/>
      <c r="B74" s="90"/>
      <c r="C74" s="54"/>
      <c r="D74" s="11"/>
      <c r="E74" s="14"/>
      <c r="F74" s="11"/>
      <c r="G74" s="14"/>
      <c r="H74" s="11"/>
      <c r="I74" s="118"/>
    </row>
    <row r="75" spans="1:11" x14ac:dyDescent="0.3">
      <c r="A75" s="56" t="s">
        <v>112</v>
      </c>
      <c r="B75" s="90"/>
      <c r="C75" s="54"/>
      <c r="D75" s="11"/>
      <c r="E75" s="14"/>
      <c r="F75" s="11"/>
      <c r="G75" s="14"/>
      <c r="H75" s="11" t="s">
        <v>4</v>
      </c>
      <c r="I75" s="109">
        <f>ROUND(IF(I73&lt;250000,0,IF(I73&lt;500000,(I73-250000)*0.05,IF(I73&lt;1000000,(I73-500000)*0.2+12500,IF(I73&gt;=1000000,112500+((I73-1000000)*0.3))))),0)</f>
        <v>0</v>
      </c>
    </row>
    <row r="76" spans="1:11" x14ac:dyDescent="0.3">
      <c r="A76" s="56" t="s">
        <v>113</v>
      </c>
      <c r="B76" s="90"/>
      <c r="C76" s="54"/>
      <c r="D76" s="11"/>
      <c r="E76" s="14"/>
      <c r="F76" s="11"/>
      <c r="G76" s="14"/>
      <c r="H76" s="11" t="s">
        <v>4</v>
      </c>
      <c r="I76" s="118">
        <f>IF((I73&gt;=250000)*(I73&lt;=500000),(I73-250000)*0.05,0)</f>
        <v>0</v>
      </c>
    </row>
    <row r="77" spans="1:11" x14ac:dyDescent="0.3">
      <c r="A77" s="56" t="s">
        <v>114</v>
      </c>
      <c r="B77" s="90"/>
      <c r="C77" s="54"/>
      <c r="D77" s="11"/>
      <c r="E77" s="14"/>
      <c r="F77" s="11"/>
      <c r="G77" s="14"/>
      <c r="H77" s="11" t="s">
        <v>4</v>
      </c>
      <c r="I77" s="109">
        <f>I75-I76</f>
        <v>0</v>
      </c>
    </row>
    <row r="78" spans="1:11" x14ac:dyDescent="0.3">
      <c r="A78" s="56" t="s">
        <v>115</v>
      </c>
      <c r="B78" s="90"/>
      <c r="C78" s="54"/>
      <c r="D78" s="11"/>
      <c r="E78" s="14"/>
      <c r="F78" s="11"/>
      <c r="G78" s="14"/>
      <c r="H78" s="11" t="s">
        <v>4</v>
      </c>
      <c r="I78" s="109">
        <f>ROUND(IF(I74&lt;160000,0,IF(I74&lt;300000,(I74-160000)*0.1,IF(I74&lt;500000,(I74-300000)*0.2+14000,IF(I74&gt;=500000,54000+((I74-500000)*0.3))))),0)</f>
        <v>0</v>
      </c>
      <c r="J78" s="13"/>
      <c r="K78" s="13"/>
    </row>
    <row r="79" spans="1:11" x14ac:dyDescent="0.3">
      <c r="A79" s="56" t="s">
        <v>116</v>
      </c>
      <c r="B79" s="90"/>
      <c r="C79" s="54"/>
      <c r="D79" s="11"/>
      <c r="E79" s="14"/>
      <c r="F79" s="11"/>
      <c r="G79" s="14"/>
      <c r="H79" s="11" t="s">
        <v>4</v>
      </c>
      <c r="I79" s="119">
        <f>ROUND((I77+I78)*0.04,0)</f>
        <v>0</v>
      </c>
    </row>
    <row r="80" spans="1:11" x14ac:dyDescent="0.3">
      <c r="A80" s="55"/>
      <c r="B80" s="90"/>
      <c r="C80" s="54"/>
      <c r="D80" s="11"/>
      <c r="E80" s="14"/>
      <c r="F80" s="11"/>
      <c r="G80" s="14"/>
      <c r="H80" s="11"/>
      <c r="I80" s="118"/>
      <c r="J80" s="13"/>
    </row>
    <row r="81" spans="1:9" x14ac:dyDescent="0.3">
      <c r="A81" s="56" t="s">
        <v>117</v>
      </c>
      <c r="B81" s="90"/>
      <c r="C81" s="54"/>
      <c r="D81" s="11"/>
      <c r="E81" s="14"/>
      <c r="F81" s="11"/>
      <c r="G81" s="14"/>
      <c r="H81" s="11" t="s">
        <v>4</v>
      </c>
      <c r="I81" s="120">
        <f>IF((I77+I78+I79)&lt;0, 0, (I77+I78+I79))</f>
        <v>0</v>
      </c>
    </row>
    <row r="82" spans="1:9" x14ac:dyDescent="0.3">
      <c r="A82" s="55"/>
      <c r="B82" s="90"/>
      <c r="C82" s="54"/>
      <c r="D82" s="11"/>
      <c r="E82" s="14"/>
      <c r="F82" s="11"/>
      <c r="G82" s="14"/>
      <c r="H82" s="11"/>
      <c r="I82" s="118"/>
    </row>
    <row r="83" spans="1:9" x14ac:dyDescent="0.3">
      <c r="A83" s="56" t="s">
        <v>118</v>
      </c>
      <c r="B83" s="90"/>
      <c r="C83" s="54"/>
      <c r="D83" s="11"/>
      <c r="E83" s="14"/>
      <c r="F83" s="11"/>
      <c r="G83" s="14"/>
      <c r="H83" s="11" t="s">
        <v>4</v>
      </c>
      <c r="I83" s="129">
        <v>0</v>
      </c>
    </row>
    <row r="84" spans="1:9" x14ac:dyDescent="0.3">
      <c r="A84" s="56" t="s">
        <v>132</v>
      </c>
      <c r="B84" s="90"/>
      <c r="C84" s="54"/>
      <c r="D84" s="11"/>
      <c r="E84" s="14"/>
      <c r="F84" s="11"/>
      <c r="G84" s="14"/>
      <c r="H84" s="11" t="s">
        <v>4</v>
      </c>
      <c r="I84" s="129">
        <v>0</v>
      </c>
    </row>
    <row r="85" spans="1:9" x14ac:dyDescent="0.3">
      <c r="A85" s="56" t="s">
        <v>133</v>
      </c>
      <c r="B85" s="90"/>
      <c r="C85" s="54"/>
      <c r="D85" s="11"/>
      <c r="E85" s="14"/>
      <c r="F85" s="11"/>
      <c r="G85" s="14"/>
      <c r="H85" s="11" t="s">
        <v>4</v>
      </c>
      <c r="I85" s="129">
        <v>0</v>
      </c>
    </row>
    <row r="86" spans="1:9" x14ac:dyDescent="0.3">
      <c r="A86" s="55"/>
      <c r="B86" s="90"/>
      <c r="C86" s="54"/>
      <c r="D86" s="11"/>
      <c r="E86" s="14"/>
      <c r="F86" s="11"/>
      <c r="G86" s="14"/>
      <c r="H86" s="11"/>
      <c r="I86" s="118"/>
    </row>
    <row r="87" spans="1:9" x14ac:dyDescent="0.3">
      <c r="A87" s="56" t="str">
        <f>IF((I87&gt;0),"21. TOTAL TAX PAYABLE","21. TOTAL TAX REFUNDABLE")</f>
        <v>21. TOTAL TAX REFUNDABLE</v>
      </c>
      <c r="B87" s="90" t="s">
        <v>36</v>
      </c>
      <c r="C87" s="54"/>
      <c r="D87" s="11" t="s">
        <v>36</v>
      </c>
      <c r="E87" s="14" t="s">
        <v>36</v>
      </c>
      <c r="F87" s="28"/>
      <c r="G87" s="14"/>
      <c r="H87" s="11" t="s">
        <v>4</v>
      </c>
      <c r="I87" s="120">
        <f>I81-I83-I84-I85</f>
        <v>0</v>
      </c>
    </row>
    <row r="88" spans="1:9" ht="15" thickBot="1" x14ac:dyDescent="0.35">
      <c r="A88" s="57" t="s">
        <v>38</v>
      </c>
      <c r="B88" s="58"/>
      <c r="C88" s="59"/>
      <c r="D88" s="19"/>
      <c r="E88" s="27"/>
      <c r="F88" s="19"/>
      <c r="G88" s="27"/>
      <c r="H88" s="19"/>
      <c r="I88" s="22"/>
    </row>
    <row r="89" spans="1:9" x14ac:dyDescent="0.3">
      <c r="A89" s="6"/>
      <c r="B89" s="28"/>
      <c r="C89" s="29"/>
      <c r="D89" s="28"/>
      <c r="E89" s="29"/>
      <c r="F89" s="28"/>
      <c r="G89" s="29"/>
      <c r="H89" s="28"/>
      <c r="I89" s="7"/>
    </row>
    <row r="90" spans="1:9" x14ac:dyDescent="0.3">
      <c r="A90" s="6"/>
      <c r="B90" s="29"/>
      <c r="C90" s="29"/>
      <c r="D90" s="29"/>
      <c r="E90" s="86" t="s">
        <v>72</v>
      </c>
      <c r="F90" s="52"/>
      <c r="G90" s="52"/>
      <c r="H90" s="52"/>
      <c r="I90" s="31"/>
    </row>
    <row r="91" spans="1:9" ht="15.6" x14ac:dyDescent="0.3">
      <c r="A91" s="6"/>
      <c r="B91" s="29"/>
      <c r="C91" s="29"/>
      <c r="D91" s="29"/>
      <c r="E91" s="83"/>
      <c r="F91" s="52"/>
      <c r="G91" s="52"/>
      <c r="H91" s="52"/>
      <c r="I91" s="31"/>
    </row>
    <row r="92" spans="1:9" ht="15.6" x14ac:dyDescent="0.3">
      <c r="A92" s="93"/>
      <c r="B92" s="29"/>
      <c r="C92" s="29"/>
      <c r="D92" s="29"/>
      <c r="E92" s="82"/>
      <c r="F92" s="52"/>
      <c r="G92" s="52"/>
      <c r="H92" s="52"/>
      <c r="I92" s="31"/>
    </row>
    <row r="93" spans="1:9" ht="15.6" x14ac:dyDescent="0.3">
      <c r="A93" s="93"/>
      <c r="B93" s="29"/>
      <c r="C93" s="29"/>
      <c r="D93" s="29"/>
      <c r="E93" s="85" t="s">
        <v>89</v>
      </c>
      <c r="F93" s="52"/>
      <c r="G93" s="52"/>
      <c r="H93" s="52"/>
      <c r="I93" s="31"/>
    </row>
    <row r="94" spans="1:9" x14ac:dyDescent="0.3">
      <c r="A94" s="6"/>
      <c r="B94" s="29"/>
      <c r="C94" s="29"/>
      <c r="D94" s="29"/>
      <c r="E94" s="84" t="s">
        <v>85</v>
      </c>
      <c r="F94" s="52"/>
      <c r="G94" s="52"/>
      <c r="H94" s="52"/>
      <c r="I94" s="31"/>
    </row>
    <row r="95" spans="1:9" x14ac:dyDescent="0.3">
      <c r="A95" s="6"/>
      <c r="B95" s="29"/>
      <c r="C95" s="29"/>
      <c r="D95" s="29"/>
      <c r="E95" s="84" t="s">
        <v>86</v>
      </c>
      <c r="F95" s="52"/>
      <c r="G95" s="52"/>
      <c r="H95" s="52"/>
      <c r="I95" s="31"/>
    </row>
    <row r="96" spans="1:9" x14ac:dyDescent="0.3">
      <c r="A96" s="6"/>
      <c r="B96" s="29"/>
      <c r="C96" s="29"/>
      <c r="D96" s="29"/>
      <c r="E96" s="84" t="s">
        <v>87</v>
      </c>
      <c r="F96" s="29"/>
      <c r="G96" s="29"/>
      <c r="H96" s="29"/>
      <c r="I96" s="7"/>
    </row>
    <row r="97" spans="1:9" x14ac:dyDescent="0.3">
      <c r="A97" s="6"/>
      <c r="B97" s="29"/>
      <c r="C97" s="29"/>
      <c r="D97" s="29"/>
      <c r="E97" s="94" t="s">
        <v>90</v>
      </c>
      <c r="F97" s="29"/>
      <c r="G97" s="29"/>
      <c r="H97" s="29"/>
      <c r="I97" s="7"/>
    </row>
    <row r="98" spans="1:9" ht="15" thickBot="1" x14ac:dyDescent="0.35">
      <c r="A98" s="216" t="s">
        <v>88</v>
      </c>
      <c r="B98" s="217"/>
      <c r="C98" s="217"/>
      <c r="D98" s="217"/>
      <c r="E98" s="217"/>
      <c r="F98" s="217"/>
      <c r="G98" s="217"/>
      <c r="H98" s="217"/>
      <c r="I98" s="218"/>
    </row>
    <row r="99" spans="1:9" ht="15" thickBot="1" x14ac:dyDescent="0.35">
      <c r="A99" s="26"/>
      <c r="B99" s="66"/>
      <c r="C99" s="66"/>
      <c r="D99" s="66"/>
      <c r="E99" s="66"/>
      <c r="F99" s="66"/>
      <c r="G99" s="66"/>
      <c r="H99" s="66"/>
      <c r="I99" s="22"/>
    </row>
    <row r="100" spans="1:9" x14ac:dyDescent="0.3">
      <c r="D100" s="32"/>
    </row>
    <row r="101" spans="1:9" x14ac:dyDescent="0.3">
      <c r="D101" s="32"/>
    </row>
    <row r="102" spans="1:9" x14ac:dyDescent="0.3">
      <c r="A102" s="33"/>
      <c r="D102" s="32"/>
    </row>
    <row r="103" spans="1:9" x14ac:dyDescent="0.3">
      <c r="D103" s="32"/>
    </row>
    <row r="111" spans="1:9" ht="13.5" customHeight="1" x14ac:dyDescent="0.3"/>
    <row r="112" spans="1:9" ht="13.5" customHeight="1" x14ac:dyDescent="0.3"/>
    <row r="113" ht="13.5" customHeight="1" x14ac:dyDescent="0.3"/>
    <row r="114" ht="13.5" customHeight="1" x14ac:dyDescent="0.3"/>
  </sheetData>
  <sheetProtection algorithmName="SHA-512" hashValue="dXn6ptdQVRhMM/HGTwNDjl9hUmsAA7Jl9LrXJ6++7Dg+IZB7SnoSMyRdV9/GCPOx/ZoqpN/PexdHqf/6J4sQ0g==" saltValue="/yBiLZYwCia6VzpWR4gBtg==" spinCount="100000" sheet="1" objects="1" scenarios="1" selectLockedCells="1"/>
  <mergeCells count="76">
    <mergeCell ref="A98:I98"/>
    <mergeCell ref="A9:I9"/>
    <mergeCell ref="A13:C13"/>
    <mergeCell ref="A14:C14"/>
    <mergeCell ref="A18:C18"/>
    <mergeCell ref="A19:C19"/>
    <mergeCell ref="A20:C20"/>
    <mergeCell ref="A21:C21"/>
    <mergeCell ref="A22:C22"/>
    <mergeCell ref="A15:C15"/>
    <mergeCell ref="A16:C16"/>
    <mergeCell ref="A17:C17"/>
    <mergeCell ref="A12:C12"/>
    <mergeCell ref="A29:C29"/>
    <mergeCell ref="A38:C38"/>
    <mergeCell ref="A34:C34"/>
    <mergeCell ref="L16:N16"/>
    <mergeCell ref="A10:I10"/>
    <mergeCell ref="B8:D8"/>
    <mergeCell ref="M11:N11"/>
    <mergeCell ref="E4:I4"/>
    <mergeCell ref="B7:D7"/>
    <mergeCell ref="E5:I5"/>
    <mergeCell ref="E6:I7"/>
    <mergeCell ref="E8:I8"/>
    <mergeCell ref="A36:C36"/>
    <mergeCell ref="A3:D3"/>
    <mergeCell ref="E3:I3"/>
    <mergeCell ref="B2:D2"/>
    <mergeCell ref="A4:D5"/>
    <mergeCell ref="A6:D6"/>
    <mergeCell ref="E2:I2"/>
    <mergeCell ref="A46:C46"/>
    <mergeCell ref="A23:C23"/>
    <mergeCell ref="A24:C24"/>
    <mergeCell ref="A25:C25"/>
    <mergeCell ref="A26:C26"/>
    <mergeCell ref="A27:C27"/>
    <mergeCell ref="A42:C42"/>
    <mergeCell ref="A28:C28"/>
    <mergeCell ref="A43:C43"/>
    <mergeCell ref="A33:C33"/>
    <mergeCell ref="A35:C35"/>
    <mergeCell ref="A30:C30"/>
    <mergeCell ref="A31:C31"/>
    <mergeCell ref="A32:C32"/>
    <mergeCell ref="A39:C39"/>
    <mergeCell ref="A40:C40"/>
    <mergeCell ref="A63:B63"/>
    <mergeCell ref="A65:B65"/>
    <mergeCell ref="A68:B68"/>
    <mergeCell ref="A49:C49"/>
    <mergeCell ref="A50:C50"/>
    <mergeCell ref="A51:C51"/>
    <mergeCell ref="A52:C52"/>
    <mergeCell ref="A53:C53"/>
    <mergeCell ref="A59:B59"/>
    <mergeCell ref="C59:C60"/>
    <mergeCell ref="A60:B60"/>
    <mergeCell ref="A62:B62"/>
    <mergeCell ref="A1:I1"/>
    <mergeCell ref="A56:C56"/>
    <mergeCell ref="A61:B61"/>
    <mergeCell ref="D59:E59"/>
    <mergeCell ref="F59:G59"/>
    <mergeCell ref="D60:E60"/>
    <mergeCell ref="F60:G60"/>
    <mergeCell ref="A47:C47"/>
    <mergeCell ref="A48:C48"/>
    <mergeCell ref="D40:E40"/>
    <mergeCell ref="F40:G40"/>
    <mergeCell ref="A41:C41"/>
    <mergeCell ref="D41:E41"/>
    <mergeCell ref="F41:G41"/>
    <mergeCell ref="A44:C44"/>
    <mergeCell ref="A45:C45"/>
  </mergeCells>
  <hyperlinks>
    <hyperlink ref="E97" r:id="rId1" display="http://www.jigarshahca.in/"/>
  </hyperlinks>
  <printOptions horizontalCentered="1"/>
  <pageMargins left="0.23622047244094491" right="0.19685039370078741" top="0.31496062992125984" bottom="0.27559055118110237" header="0.31496062992125984" footer="0.31496062992125984"/>
  <pageSetup paperSize="9" scale="79" orientation="portrait" r:id="rId2"/>
  <rowBreaks count="1" manualBreakCount="1">
    <brk id="57" max="8" man="1"/>
  </rowBreaks>
  <colBreaks count="1" manualBreakCount="1">
    <brk id="9" max="1048575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0"/>
  <sheetViews>
    <sheetView view="pageBreakPreview" zoomScale="115" zoomScaleSheetLayoutView="11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5" sqref="C5"/>
    </sheetView>
  </sheetViews>
  <sheetFormatPr defaultColWidth="9.109375" defaultRowHeight="14.4" x14ac:dyDescent="0.3"/>
  <cols>
    <col min="1" max="1" width="1.88671875" style="1" customWidth="1"/>
    <col min="2" max="2" width="42.44140625" style="1" customWidth="1"/>
    <col min="3" max="3" width="18" style="1" customWidth="1"/>
    <col min="4" max="4" width="19.109375" style="1" customWidth="1"/>
    <col min="5" max="6" width="9.109375" style="1"/>
    <col min="7" max="7" width="15.88671875" style="1" bestFit="1" customWidth="1"/>
    <col min="8" max="8" width="40.6640625" style="1" customWidth="1"/>
    <col min="9" max="9" width="20.44140625" style="1" customWidth="1"/>
    <col min="10" max="16384" width="9.109375" style="1"/>
  </cols>
  <sheetData>
    <row r="1" spans="1:4" ht="15.75" thickBot="1" x14ac:dyDescent="0.3">
      <c r="A1" s="228" t="s">
        <v>106</v>
      </c>
      <c r="B1" s="229"/>
      <c r="C1" s="229"/>
      <c r="D1" s="230"/>
    </row>
    <row r="2" spans="1:4" ht="31.5" customHeight="1" x14ac:dyDescent="0.25">
      <c r="A2" s="225" t="s">
        <v>97</v>
      </c>
      <c r="B2" s="226"/>
      <c r="C2" s="226"/>
      <c r="D2" s="227"/>
    </row>
    <row r="3" spans="1:4" ht="15.75" thickBot="1" x14ac:dyDescent="0.3">
      <c r="A3" s="6"/>
      <c r="B3" s="29"/>
      <c r="C3" s="29"/>
      <c r="D3" s="7"/>
    </row>
    <row r="4" spans="1:4" ht="15.75" thickBot="1" x14ac:dyDescent="0.3">
      <c r="A4" s="6"/>
      <c r="B4" s="34" t="s">
        <v>60</v>
      </c>
      <c r="C4" s="35" t="s">
        <v>39</v>
      </c>
      <c r="D4" s="36" t="s">
        <v>39</v>
      </c>
    </row>
    <row r="5" spans="1:4" ht="15" x14ac:dyDescent="0.25">
      <c r="A5" s="6"/>
      <c r="B5" s="37" t="s">
        <v>61</v>
      </c>
      <c r="C5" s="38"/>
      <c r="D5" s="39"/>
    </row>
    <row r="6" spans="1:4" ht="15" x14ac:dyDescent="0.25">
      <c r="A6" s="6"/>
      <c r="B6" s="37" t="s">
        <v>62</v>
      </c>
      <c r="C6" s="38"/>
      <c r="D6" s="101">
        <f>SUM('Tax Calculation_Old Regime'!E12:E14)</f>
        <v>0</v>
      </c>
    </row>
    <row r="7" spans="1:4" ht="15" x14ac:dyDescent="0.25">
      <c r="A7" s="6"/>
      <c r="B7" s="6" t="s">
        <v>63</v>
      </c>
      <c r="C7" s="38"/>
      <c r="D7" s="39"/>
    </row>
    <row r="8" spans="1:4" ht="15" x14ac:dyDescent="0.25">
      <c r="A8" s="6"/>
      <c r="B8" s="6"/>
      <c r="C8" s="38"/>
      <c r="D8" s="39"/>
    </row>
    <row r="9" spans="1:4" ht="15" x14ac:dyDescent="0.25">
      <c r="A9" s="6"/>
      <c r="B9" s="37" t="s">
        <v>64</v>
      </c>
      <c r="C9" s="144">
        <f>IF(D6&gt;50000,50000,D6)</f>
        <v>0</v>
      </c>
      <c r="D9" s="39"/>
    </row>
    <row r="10" spans="1:4" ht="15" x14ac:dyDescent="0.25">
      <c r="A10" s="6"/>
      <c r="B10" s="37"/>
      <c r="C10" s="38"/>
      <c r="D10" s="68">
        <f>D6-C9</f>
        <v>0</v>
      </c>
    </row>
    <row r="11" spans="1:4" ht="15" x14ac:dyDescent="0.25">
      <c r="A11" s="6"/>
      <c r="B11" s="6"/>
      <c r="C11" s="41"/>
      <c r="D11" s="39"/>
    </row>
    <row r="12" spans="1:4" ht="15" x14ac:dyDescent="0.25">
      <c r="A12" s="6"/>
      <c r="B12" s="37" t="s">
        <v>65</v>
      </c>
      <c r="C12" s="41"/>
      <c r="D12" s="39"/>
    </row>
    <row r="13" spans="1:4" ht="15" x14ac:dyDescent="0.25">
      <c r="A13" s="6"/>
      <c r="B13" s="6" t="s">
        <v>120</v>
      </c>
      <c r="C13" s="46">
        <f>'Tax Calculation_Old Regime'!E33</f>
        <v>0</v>
      </c>
      <c r="D13" s="39"/>
    </row>
    <row r="14" spans="1:4" ht="15" x14ac:dyDescent="0.25">
      <c r="A14" s="6"/>
      <c r="B14" s="6" t="s">
        <v>124</v>
      </c>
      <c r="C14" s="46">
        <f>'Tax Calculation_Old Regime'!E34</f>
        <v>0</v>
      </c>
      <c r="D14" s="39"/>
    </row>
    <row r="15" spans="1:4" ht="15" x14ac:dyDescent="0.25">
      <c r="A15" s="6"/>
      <c r="B15" s="6" t="s">
        <v>125</v>
      </c>
      <c r="C15" s="46">
        <f>'Tax Calculation_Old Regime'!E35</f>
        <v>0</v>
      </c>
      <c r="D15" s="39"/>
    </row>
    <row r="16" spans="1:4" ht="15" x14ac:dyDescent="0.25">
      <c r="A16" s="6"/>
      <c r="B16" s="6" t="s">
        <v>126</v>
      </c>
      <c r="C16" s="46">
        <f>'Tax Calculation_Old Regime'!E36</f>
        <v>0</v>
      </c>
      <c r="D16" s="39">
        <f>SUM(C13:C16)</f>
        <v>0</v>
      </c>
    </row>
    <row r="17" spans="1:4" ht="15" x14ac:dyDescent="0.25">
      <c r="A17" s="6"/>
      <c r="B17" s="6"/>
      <c r="C17" s="38"/>
      <c r="D17" s="39"/>
    </row>
    <row r="18" spans="1:4" ht="15.75" thickBot="1" x14ac:dyDescent="0.3">
      <c r="A18" s="6"/>
      <c r="B18" s="6"/>
      <c r="C18" s="38"/>
      <c r="D18" s="40"/>
    </row>
    <row r="19" spans="1:4" ht="15" thickBot="1" x14ac:dyDescent="0.35">
      <c r="A19" s="6"/>
      <c r="B19" s="42" t="s">
        <v>66</v>
      </c>
      <c r="C19" s="43"/>
      <c r="D19" s="48">
        <f>D10+D16</f>
        <v>0</v>
      </c>
    </row>
    <row r="20" spans="1:4" x14ac:dyDescent="0.3">
      <c r="A20" s="6"/>
      <c r="B20" s="6"/>
      <c r="C20" s="38"/>
      <c r="D20" s="39"/>
    </row>
    <row r="21" spans="1:4" x14ac:dyDescent="0.3">
      <c r="A21" s="6"/>
      <c r="B21" s="37" t="s">
        <v>67</v>
      </c>
      <c r="C21" s="38"/>
      <c r="D21" s="39"/>
    </row>
    <row r="22" spans="1:4" x14ac:dyDescent="0.3">
      <c r="A22" s="6"/>
      <c r="B22" s="6" t="s">
        <v>140</v>
      </c>
      <c r="C22" s="46">
        <f>SUM('Tax Calculation_Old Regime'!E43:E52)</f>
        <v>0</v>
      </c>
      <c r="D22" s="47">
        <v>0</v>
      </c>
    </row>
    <row r="23" spans="1:4" x14ac:dyDescent="0.3">
      <c r="A23" s="6"/>
      <c r="B23" s="6" t="s">
        <v>139</v>
      </c>
      <c r="C23" s="46">
        <v>0</v>
      </c>
      <c r="D23" s="47">
        <v>0</v>
      </c>
    </row>
    <row r="24" spans="1:4" x14ac:dyDescent="0.3">
      <c r="A24" s="6"/>
      <c r="B24" s="6" t="s">
        <v>138</v>
      </c>
      <c r="C24" s="46">
        <v>0</v>
      </c>
      <c r="D24" s="47">
        <v>0</v>
      </c>
    </row>
    <row r="25" spans="1:4" x14ac:dyDescent="0.3">
      <c r="A25" s="6"/>
      <c r="B25" s="6" t="s">
        <v>137</v>
      </c>
      <c r="C25" s="46">
        <f>'Tax Calculation_Old Regime'!E53</f>
        <v>0</v>
      </c>
      <c r="D25" s="47">
        <v>0</v>
      </c>
    </row>
    <row r="26" spans="1:4" x14ac:dyDescent="0.3">
      <c r="A26" s="6"/>
      <c r="B26" s="6" t="s">
        <v>141</v>
      </c>
      <c r="C26" s="46">
        <f>'Tax Calculation_Old Regime'!E54</f>
        <v>0</v>
      </c>
      <c r="D26" s="47">
        <v>0</v>
      </c>
    </row>
    <row r="27" spans="1:4" x14ac:dyDescent="0.3">
      <c r="A27" s="6"/>
      <c r="B27" s="6" t="s">
        <v>142</v>
      </c>
      <c r="C27" s="46">
        <f>'Tax Calculation_Old Regime'!E55</f>
        <v>0</v>
      </c>
      <c r="D27" s="141">
        <f>MIN(C27,'Tax Calculation_Old Regime'!E12*10%)</f>
        <v>0</v>
      </c>
    </row>
    <row r="28" spans="1:4" ht="17.25" customHeight="1" thickBot="1" x14ac:dyDescent="0.35">
      <c r="A28" s="6"/>
      <c r="B28" s="6"/>
      <c r="C28" s="38"/>
      <c r="D28" s="39"/>
    </row>
    <row r="29" spans="1:4" ht="19.5" customHeight="1" thickBot="1" x14ac:dyDescent="0.35">
      <c r="A29" s="6"/>
      <c r="B29" s="42" t="s">
        <v>68</v>
      </c>
      <c r="C29" s="43"/>
      <c r="D29" s="48">
        <f>D19-D22-D23-D24-D26-D27</f>
        <v>0</v>
      </c>
    </row>
    <row r="30" spans="1:4" ht="16.5" customHeight="1" x14ac:dyDescent="0.3">
      <c r="A30" s="6"/>
      <c r="B30" s="6"/>
      <c r="C30" s="38"/>
      <c r="D30" s="39"/>
    </row>
    <row r="31" spans="1:4" ht="17.25" customHeight="1" x14ac:dyDescent="0.3">
      <c r="A31" s="6"/>
      <c r="B31" s="37" t="s">
        <v>69</v>
      </c>
      <c r="C31" s="38"/>
      <c r="D31" s="47">
        <f>ROUND(IF(D29&lt;300000,0,IF(D29&lt;600000,(D29-300000)*0.05,IF(D29&lt;900000,(D29-600000)*0.1+15000,IF(D29&lt;1200000,(D29-900000)*0.15+45000,IF(D29&lt;1500000,(D29-1200000)*0.2+90000,IF(D29&gt;=1500000,150000+((D29-1500000)*0.3))))))),0)</f>
        <v>0</v>
      </c>
    </row>
    <row r="32" spans="1:4" ht="17.25" customHeight="1" x14ac:dyDescent="0.3">
      <c r="A32" s="6"/>
      <c r="B32" s="37" t="s">
        <v>75</v>
      </c>
      <c r="C32" s="71"/>
      <c r="D32" s="49" t="str">
        <f>IF((D29&gt;300000)*AND(D29&lt;=700000),MIN(D31,25000),"0")</f>
        <v>0</v>
      </c>
    </row>
    <row r="33" spans="1:9" ht="17.25" customHeight="1" x14ac:dyDescent="0.3">
      <c r="A33" s="6"/>
      <c r="B33" s="37" t="s">
        <v>76</v>
      </c>
      <c r="C33" s="38"/>
      <c r="D33" s="47">
        <f>D31-D32</f>
        <v>0</v>
      </c>
    </row>
    <row r="34" spans="1:9" ht="17.25" customHeight="1" x14ac:dyDescent="0.3">
      <c r="A34" s="6"/>
      <c r="B34" s="37"/>
      <c r="C34" s="38"/>
      <c r="D34" s="47"/>
    </row>
    <row r="35" spans="1:9" ht="16.5" customHeight="1" x14ac:dyDescent="0.3">
      <c r="A35" s="6"/>
      <c r="B35" s="37" t="s">
        <v>77</v>
      </c>
      <c r="C35" s="38"/>
      <c r="D35" s="49">
        <f>ROUND((D33)*0.04,0)</f>
        <v>0</v>
      </c>
    </row>
    <row r="36" spans="1:9" ht="16.5" customHeight="1" x14ac:dyDescent="0.3">
      <c r="A36" s="6"/>
      <c r="B36" s="6"/>
      <c r="C36" s="38"/>
      <c r="D36" s="49"/>
    </row>
    <row r="37" spans="1:9" ht="16.5" customHeight="1" x14ac:dyDescent="0.3">
      <c r="A37" s="6"/>
      <c r="B37" s="37" t="s">
        <v>70</v>
      </c>
      <c r="C37" s="38"/>
      <c r="D37" s="70">
        <f>IF((D33+D34+D35)&lt;0, 0, (D33+D34+D35))</f>
        <v>0</v>
      </c>
    </row>
    <row r="38" spans="1:9" ht="16.5" customHeight="1" x14ac:dyDescent="0.3">
      <c r="A38" s="6"/>
      <c r="B38" s="6"/>
      <c r="C38" s="38"/>
      <c r="D38" s="49"/>
    </row>
    <row r="39" spans="1:9" ht="19.5" customHeight="1" x14ac:dyDescent="0.3">
      <c r="A39" s="6"/>
      <c r="B39" s="37" t="s">
        <v>78</v>
      </c>
      <c r="C39" s="38"/>
      <c r="D39" s="47">
        <f>+'Tax Calculation_Old Regime'!I83</f>
        <v>0</v>
      </c>
    </row>
    <row r="40" spans="1:9" ht="19.5" customHeight="1" x14ac:dyDescent="0.3">
      <c r="A40" s="6"/>
      <c r="B40" s="37" t="s">
        <v>134</v>
      </c>
      <c r="C40" s="38"/>
      <c r="D40" s="47">
        <f>'Tax Calculation_Old Regime'!I84</f>
        <v>0</v>
      </c>
    </row>
    <row r="41" spans="1:9" ht="19.5" customHeight="1" thickBot="1" x14ac:dyDescent="0.35">
      <c r="A41" s="6"/>
      <c r="B41" s="37" t="s">
        <v>135</v>
      </c>
      <c r="C41" s="38"/>
      <c r="D41" s="47">
        <f>'Tax Calculation_Old Regime'!I85</f>
        <v>0</v>
      </c>
    </row>
    <row r="42" spans="1:9" ht="17.25" customHeight="1" thickBot="1" x14ac:dyDescent="0.35">
      <c r="A42" s="6"/>
      <c r="B42" s="87" t="str">
        <f>IF(D42&gt;0,"Total Tax Payable","Total Tax Refundable")</f>
        <v>Total Tax Refundable</v>
      </c>
      <c r="C42" s="88"/>
      <c r="D42" s="89">
        <f>D37-D39-D40-D41</f>
        <v>0</v>
      </c>
    </row>
    <row r="43" spans="1:9" ht="15.75" customHeight="1" x14ac:dyDescent="0.3">
      <c r="A43" s="6"/>
      <c r="B43" s="6"/>
      <c r="C43" s="38"/>
      <c r="D43" s="47"/>
    </row>
    <row r="44" spans="1:9" ht="15" thickBot="1" x14ac:dyDescent="0.35">
      <c r="A44" s="26"/>
      <c r="B44" s="26"/>
      <c r="C44" s="44"/>
      <c r="D44" s="45"/>
    </row>
    <row r="46" spans="1:9" ht="15" thickBot="1" x14ac:dyDescent="0.35"/>
    <row r="47" spans="1:9" ht="15" thickBot="1" x14ac:dyDescent="0.35">
      <c r="I47" s="50"/>
    </row>
    <row r="50" spans="1:1" x14ac:dyDescent="0.3">
      <c r="A50" s="33"/>
    </row>
  </sheetData>
  <sheetProtection password="E4D7" sheet="1" objects="1" scenarios="1" selectLockedCells="1"/>
  <mergeCells count="2">
    <mergeCell ref="A2:D2"/>
    <mergeCell ref="A1:D1"/>
  </mergeCells>
  <pageMargins left="0.7" right="0.7" top="0.75" bottom="0.75" header="0.3" footer="0.3"/>
  <pageSetup paperSize="9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6"/>
  <sheetViews>
    <sheetView view="pageBreakPreview" zoomScale="160" zoomScaleSheetLayoutView="160" workbookViewId="0">
      <pane xSplit="3" ySplit="1" topLeftCell="D2" activePane="bottomRight" state="frozen"/>
      <selection pane="topRight" activeCell="D1" sqref="D1"/>
      <selection pane="bottomLeft" activeCell="A2" sqref="A2"/>
      <selection pane="bottomRight" sqref="A1:C1"/>
    </sheetView>
  </sheetViews>
  <sheetFormatPr defaultColWidth="9.109375" defaultRowHeight="14.4" x14ac:dyDescent="0.3"/>
  <cols>
    <col min="1" max="1" width="18.5546875" style="1" bestFit="1" customWidth="1"/>
    <col min="2" max="2" width="19.6640625" style="1" customWidth="1"/>
    <col min="3" max="3" width="11.5546875" style="1" bestFit="1" customWidth="1"/>
    <col min="4" max="16384" width="9.109375" style="1"/>
  </cols>
  <sheetData>
    <row r="1" spans="1:3" ht="15" x14ac:dyDescent="0.25">
      <c r="A1" s="231" t="s">
        <v>94</v>
      </c>
      <c r="B1" s="232"/>
      <c r="C1" s="233"/>
    </row>
    <row r="2" spans="1:3" ht="15" x14ac:dyDescent="0.25">
      <c r="A2" s="95" t="s">
        <v>96</v>
      </c>
      <c r="B2" s="96" t="s">
        <v>95</v>
      </c>
      <c r="C2" s="97" t="s">
        <v>39</v>
      </c>
    </row>
    <row r="3" spans="1:3" ht="15" x14ac:dyDescent="0.25">
      <c r="A3" s="98" t="s">
        <v>92</v>
      </c>
      <c r="B3" s="51" t="str">
        <f>IF(C3&gt;0,"Total Tax Payable","Total Tax Refundable")</f>
        <v>Total Tax Refundable</v>
      </c>
      <c r="C3" s="121">
        <f>'Tax Calculation_Old Regime'!I87</f>
        <v>0</v>
      </c>
    </row>
    <row r="4" spans="1:3" ht="15.75" thickBot="1" x14ac:dyDescent="0.3">
      <c r="A4" s="99" t="s">
        <v>93</v>
      </c>
      <c r="B4" s="100" t="str">
        <f>IF(C4&gt;0,"Total Tax Payable","Total Tax Refundable")</f>
        <v>Total Tax Refundable</v>
      </c>
      <c r="C4" s="122">
        <f>'Tax Calculation_New Regime'!D42</f>
        <v>0</v>
      </c>
    </row>
    <row r="6" spans="1:3" ht="15" x14ac:dyDescent="0.25">
      <c r="C6" s="69"/>
    </row>
  </sheetData>
  <sheetProtection password="E4D7" sheet="1" objects="1" scenarios="1" selectLockedCells="1"/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Tax Calculation_Old Regime</vt:lpstr>
      <vt:lpstr>Tax Calculation_New Regime</vt:lpstr>
      <vt:lpstr>Beneficial Scheme</vt:lpstr>
      <vt:lpstr>'Tax Calculation_New Regime'!Print_Area</vt:lpstr>
      <vt:lpstr>'Tax Calculation_Old Regime'!Print_Area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2024-03-08T11:24:38Z</dcterms:modified>
</cp:coreProperties>
</file>